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ASMAIN\Noutati\"/>
    </mc:Choice>
  </mc:AlternateContent>
  <xr:revisionPtr revIDLastSave="0" documentId="13_ncr:1_{04994510-BB0B-4853-ACF0-7962C5B23C02}"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0">VENITURI!$A$1:$G$106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57" i="2" l="1"/>
  <c r="H269" i="2"/>
  <c r="H268" i="2"/>
  <c r="H267" i="2"/>
  <c r="H255" i="2"/>
  <c r="H254" i="2"/>
  <c r="H253" i="2"/>
  <c r="H251" i="2"/>
  <c r="H250" i="2"/>
  <c r="H249" i="2"/>
  <c r="H244" i="2"/>
  <c r="H243" i="2"/>
  <c r="H242" i="2"/>
  <c r="H241" i="2"/>
  <c r="H237" i="2"/>
  <c r="H235" i="2"/>
  <c r="H232" i="2"/>
  <c r="H226" i="2"/>
  <c r="H224" i="2"/>
  <c r="H219" i="2"/>
  <c r="H217" i="2"/>
  <c r="H213" i="2"/>
  <c r="H211" i="2"/>
  <c r="H206" i="2"/>
  <c r="H195" i="2"/>
  <c r="H193" i="2"/>
  <c r="H192" i="2"/>
  <c r="H187" i="2"/>
  <c r="H185" i="2"/>
  <c r="H184" i="2"/>
  <c r="H183" i="2"/>
  <c r="H182" i="2"/>
  <c r="H176" i="2"/>
  <c r="H174" i="2"/>
  <c r="H170" i="2"/>
  <c r="H140" i="2"/>
  <c r="H106" i="2"/>
  <c r="H105" i="2"/>
  <c r="H104" i="2"/>
  <c r="H103" i="2"/>
  <c r="H102" i="2"/>
  <c r="H100" i="2"/>
  <c r="H99" i="2"/>
  <c r="H96" i="2"/>
  <c r="H93" i="2"/>
  <c r="H88" i="2"/>
  <c r="H71" i="2"/>
  <c r="H70" i="2"/>
  <c r="H68" i="2"/>
  <c r="H67" i="2"/>
  <c r="H60" i="2"/>
  <c r="H58" i="2"/>
  <c r="H57" i="2"/>
  <c r="H55" i="2"/>
  <c r="H54" i="2"/>
  <c r="H52" i="2"/>
  <c r="H51" i="2"/>
  <c r="H50" i="2"/>
  <c r="H49" i="2"/>
  <c r="H48" i="2"/>
  <c r="H47" i="2"/>
  <c r="H46" i="2"/>
  <c r="H42" i="2"/>
  <c r="H35" i="2"/>
  <c r="H32" i="2"/>
  <c r="H31" i="2"/>
  <c r="H30" i="2"/>
  <c r="H29" i="2"/>
  <c r="H28" i="2"/>
  <c r="H27" i="2"/>
  <c r="H26" i="2"/>
  <c r="H25" i="2"/>
  <c r="G106" i="1"/>
  <c r="G86" i="1"/>
  <c r="G84" i="1"/>
  <c r="G83" i="1"/>
  <c r="G82" i="1"/>
  <c r="G78" i="1"/>
  <c r="G69" i="1"/>
  <c r="G61" i="1"/>
  <c r="G54" i="1"/>
  <c r="G49" i="1"/>
  <c r="G48" i="1"/>
  <c r="G46" i="1"/>
  <c r="G45" i="1"/>
  <c r="G44" i="1"/>
  <c r="G43" i="1"/>
  <c r="G42" i="1"/>
  <c r="G37" i="1"/>
  <c r="G36" i="1"/>
  <c r="G32" i="1"/>
  <c r="G30" i="1"/>
  <c r="G29" i="1"/>
  <c r="G26" i="1"/>
  <c r="G24" i="1"/>
  <c r="G22" i="1"/>
  <c r="G18" i="1"/>
  <c r="G17" i="1"/>
  <c r="G200" i="2" l="1"/>
  <c r="H200" i="2" s="1"/>
  <c r="G189" i="2"/>
  <c r="H189" i="2" s="1"/>
  <c r="G179" i="2"/>
  <c r="H179" i="2" s="1"/>
  <c r="G146" i="2"/>
  <c r="H146" i="2" s="1"/>
  <c r="G143" i="2"/>
  <c r="H143" i="2" s="1"/>
  <c r="G149" i="2"/>
  <c r="H149" i="2" s="1"/>
  <c r="G137" i="2"/>
  <c r="H137" i="2" s="1"/>
  <c r="G118" i="2"/>
  <c r="H118" i="2" s="1"/>
  <c r="G115" i="2"/>
  <c r="H115" i="2" s="1"/>
  <c r="G109" i="2"/>
  <c r="H109" i="2" s="1"/>
  <c r="G124" i="2"/>
  <c r="H124" i="2" s="1"/>
  <c r="G121" i="2"/>
  <c r="H121" i="2" s="1"/>
  <c r="G134" i="2"/>
  <c r="H134" i="2" s="1"/>
  <c r="G130" i="2"/>
  <c r="H130" i="2" s="1"/>
  <c r="G92" i="2"/>
  <c r="H92" i="2" s="1"/>
  <c r="H66" i="2" l="1"/>
  <c r="H65" i="2"/>
  <c r="H64" i="2"/>
  <c r="H63" i="2"/>
  <c r="H62" i="2"/>
  <c r="H56" i="2"/>
  <c r="H33" i="2"/>
  <c r="G59" i="1"/>
  <c r="G144" i="2" l="1"/>
  <c r="H144" i="2" s="1"/>
  <c r="G119" i="2"/>
  <c r="H119" i="2" s="1"/>
  <c r="D164" i="2" l="1"/>
  <c r="E164" i="2"/>
  <c r="F164" i="2"/>
  <c r="G164" i="2"/>
  <c r="H164" i="2"/>
  <c r="C164" i="2"/>
  <c r="D99" i="2" l="1"/>
  <c r="E99" i="2"/>
  <c r="F99" i="2"/>
  <c r="C99" i="2"/>
  <c r="D236" i="2" l="1"/>
  <c r="E236" i="2"/>
  <c r="F236" i="2"/>
  <c r="G236" i="2"/>
  <c r="H236" i="2"/>
  <c r="C236" i="2"/>
  <c r="D231" i="2"/>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E205" i="2"/>
  <c r="F205" i="2"/>
  <c r="G205" i="2"/>
  <c r="G199" i="2" s="1"/>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H199" i="2" l="1"/>
  <c r="D199" i="2"/>
  <c r="H223" i="2"/>
  <c r="D223" i="2"/>
  <c r="G223" i="2"/>
  <c r="F199" i="2"/>
  <c r="F223" i="2"/>
  <c r="C199" i="2"/>
  <c r="E199" i="2"/>
  <c r="C223" i="2"/>
  <c r="E223" i="2"/>
  <c r="D252" i="2"/>
  <c r="D248" i="2" s="1"/>
  <c r="E252" i="2"/>
  <c r="E248" i="2" s="1"/>
  <c r="F252" i="2"/>
  <c r="F248" i="2" s="1"/>
  <c r="G252" i="2"/>
  <c r="G248" i="2" s="1"/>
  <c r="H252" i="2"/>
  <c r="H248" i="2" s="1"/>
  <c r="C252" i="2"/>
  <c r="C248" i="2" s="1"/>
  <c r="D95" i="1" l="1"/>
  <c r="E95" i="1"/>
  <c r="F95" i="1"/>
  <c r="G95" i="1"/>
  <c r="C95" i="1"/>
  <c r="D132" i="2" l="1"/>
  <c r="E132" i="2"/>
  <c r="F132" i="2"/>
  <c r="G132" i="2"/>
  <c r="H132" i="2"/>
  <c r="C132" i="2"/>
  <c r="C105" i="1" l="1"/>
  <c r="C103" i="1"/>
  <c r="C102" i="1" s="1"/>
  <c r="C101" i="1" s="1"/>
  <c r="C99" i="1"/>
  <c r="C92" i="1"/>
  <c r="C91" i="1" s="1"/>
  <c r="C89" i="1"/>
  <c r="C88" i="1" s="1"/>
  <c r="C98" i="1" l="1"/>
  <c r="D258" i="2"/>
  <c r="E258" i="2"/>
  <c r="F258" i="2"/>
  <c r="G258" i="2"/>
  <c r="H258" i="2"/>
  <c r="C25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G15" i="1" s="1"/>
  <c r="D9" i="1"/>
  <c r="E9" i="1"/>
  <c r="F9" i="1"/>
  <c r="G9" i="1"/>
  <c r="C79" i="1"/>
  <c r="C66" i="1"/>
  <c r="C62" i="1"/>
  <c r="C58" i="1"/>
  <c r="C57" i="1" s="1"/>
  <c r="C55" i="1"/>
  <c r="C53" i="1"/>
  <c r="C28" i="1"/>
  <c r="C27" i="1" s="1"/>
  <c r="C23" i="1"/>
  <c r="C16" i="1"/>
  <c r="C15" i="1" s="1"/>
  <c r="C9" i="1"/>
  <c r="C52" i="1" l="1"/>
  <c r="E65" i="1"/>
  <c r="E64" i="1" s="1"/>
  <c r="C65" i="1"/>
  <c r="C64" i="1" s="1"/>
  <c r="E98" i="1"/>
  <c r="G98" i="1"/>
  <c r="D98" i="1"/>
  <c r="C51" i="1"/>
  <c r="C14" i="1"/>
  <c r="F98" i="1"/>
  <c r="G65" i="1"/>
  <c r="G64" i="1" s="1"/>
  <c r="G57" i="1"/>
  <c r="E51" i="1"/>
  <c r="F51" i="1"/>
  <c r="D51" i="1"/>
  <c r="G52" i="1"/>
  <c r="F14" i="1"/>
  <c r="E14" i="1"/>
  <c r="G14" i="1"/>
  <c r="D14" i="1"/>
  <c r="G51" i="1" l="1"/>
  <c r="G8" i="1" s="1"/>
  <c r="G7" i="1" s="1"/>
  <c r="F8" i="1"/>
  <c r="F7" i="1" s="1"/>
  <c r="H7" i="1" s="1"/>
  <c r="C8" i="1"/>
  <c r="C7" i="1" s="1"/>
  <c r="D8" i="1"/>
  <c r="D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D281" i="2" s="1"/>
  <c r="D280" i="2" s="1"/>
  <c r="D279"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H281" i="2" s="1"/>
  <c r="H280" i="2" s="1"/>
  <c r="H279" i="2" s="1"/>
  <c r="D275" i="2"/>
  <c r="E275" i="2"/>
  <c r="F275" i="2"/>
  <c r="G275" i="2"/>
  <c r="H275" i="2"/>
  <c r="D271" i="2"/>
  <c r="E271" i="2"/>
  <c r="F271" i="2"/>
  <c r="G271" i="2"/>
  <c r="H271" i="2"/>
  <c r="G12" i="2"/>
  <c r="D245" i="2"/>
  <c r="D18" i="2" s="1"/>
  <c r="E245" i="2"/>
  <c r="E18" i="2" s="1"/>
  <c r="F245" i="2"/>
  <c r="F18" i="2" s="1"/>
  <c r="G245" i="2"/>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87" i="2"/>
  <c r="C286" i="2" s="1"/>
  <c r="C285" i="2" s="1"/>
  <c r="C284" i="2" s="1"/>
  <c r="C283" i="2" s="1"/>
  <c r="C282"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H283" i="2" l="1"/>
  <c r="H282" i="2" s="1"/>
  <c r="G18" i="2"/>
  <c r="H245" i="2"/>
  <c r="H18" i="2" s="1"/>
  <c r="C281" i="2"/>
  <c r="C280" i="2" s="1"/>
  <c r="C279" i="2" s="1"/>
  <c r="E270" i="2"/>
  <c r="E14" i="2" s="1"/>
  <c r="D283" i="2"/>
  <c r="D282" i="2" s="1"/>
  <c r="G281" i="2"/>
  <c r="G280" i="2" s="1"/>
  <c r="G279" i="2" s="1"/>
  <c r="C23" i="2"/>
  <c r="C9" i="2" s="1"/>
  <c r="C78" i="2"/>
  <c r="C16" i="2" s="1"/>
  <c r="H270" i="2"/>
  <c r="H14" i="2" s="1"/>
  <c r="D270" i="2"/>
  <c r="D14" i="2" s="1"/>
  <c r="F281" i="2"/>
  <c r="F280" i="2" s="1"/>
  <c r="F279" i="2" s="1"/>
  <c r="F283" i="2"/>
  <c r="F282" i="2" s="1"/>
  <c r="E283" i="2"/>
  <c r="E282" i="2" s="1"/>
  <c r="H23" i="2"/>
  <c r="H9" i="2" s="1"/>
  <c r="D23" i="2"/>
  <c r="D9" i="2" s="1"/>
  <c r="F270" i="2"/>
  <c r="F14" i="2" s="1"/>
  <c r="G270"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F9" i="2"/>
  <c r="C177" i="2"/>
  <c r="C222" i="2"/>
  <c r="C13" i="2"/>
  <c r="C270" i="2"/>
  <c r="C14" i="2" s="1"/>
  <c r="C90" i="2"/>
  <c r="C89" i="2" l="1"/>
  <c r="C53" i="2" s="1"/>
  <c r="C45" i="2" s="1"/>
  <c r="C44" i="2" s="1"/>
  <c r="C87" i="2" s="1"/>
  <c r="G89" i="2"/>
  <c r="F89" i="2"/>
  <c r="F53" i="2" s="1"/>
  <c r="F45" i="2" s="1"/>
  <c r="E10" i="2"/>
  <c r="E8" i="2" s="1"/>
  <c r="E7" i="2" s="1"/>
  <c r="E87" i="2"/>
  <c r="D10" i="2"/>
  <c r="D8" i="2" s="1"/>
  <c r="D7" i="2" s="1"/>
  <c r="D87" i="2"/>
  <c r="H10" i="2"/>
  <c r="H8" i="2" s="1"/>
  <c r="H7" i="2" s="1"/>
  <c r="H87" i="2"/>
  <c r="D22" i="2"/>
  <c r="D21" i="2" s="1"/>
  <c r="H22" i="2"/>
  <c r="H21" i="2" s="1"/>
  <c r="E22" i="2"/>
  <c r="E21" i="2" s="1"/>
  <c r="F44" i="2" l="1"/>
  <c r="G53" i="2"/>
  <c r="G45" i="2" s="1"/>
  <c r="G44" i="2" s="1"/>
  <c r="G10" i="2" s="1"/>
  <c r="G20" i="2" s="1"/>
  <c r="G19" i="2" s="1"/>
  <c r="D20" i="2"/>
  <c r="D19" i="2" s="1"/>
  <c r="C22" i="2"/>
  <c r="C21" i="2" s="1"/>
  <c r="C10" i="2"/>
  <c r="C20" i="2" s="1"/>
  <c r="C19" i="2" s="1"/>
  <c r="H20" i="2"/>
  <c r="H19" i="2" s="1"/>
  <c r="E20" i="2"/>
  <c r="E19" i="2" s="1"/>
  <c r="F87" i="2" l="1"/>
  <c r="F10" i="2"/>
  <c r="F22" i="2"/>
  <c r="F21" i="2"/>
  <c r="G87" i="2"/>
  <c r="G8" i="2"/>
  <c r="G7" i="2" s="1"/>
  <c r="G22" i="2"/>
  <c r="G21" i="2" s="1"/>
  <c r="C8" i="2"/>
  <c r="C7" i="2" s="1"/>
  <c r="F8" i="2" l="1"/>
  <c r="F20" i="2"/>
  <c r="F19" i="2"/>
  <c r="F7" i="2"/>
  <c r="I7" i="2"/>
  <c r="G290" i="2"/>
  <c r="G292" i="2" s="1"/>
</calcChain>
</file>

<file path=xl/sharedStrings.xml><?xml version="1.0" encoding="utf-8"?>
<sst xmlns="http://schemas.openxmlformats.org/spreadsheetml/2006/main" count="642" uniqueCount="524">
  <si>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</si>
  <si>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</si>
  <si>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</si>
  <si>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</si>
  <si>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</si>
  <si>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</si>
  <si>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</si>
  <si>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</si>
  <si>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</si>
  <si>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</si>
  <si>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</si>
  <si>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</si>
  <si>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</si>
  <si>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</si>
  <si>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</si>
  <si>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</si>
  <si>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</si>
  <si>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</si>
  <si>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</si>
  <si>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</si>
  <si>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</si>
  <si>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</si>
  <si>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</si>
  <si>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</si>
  <si>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</si>
  <si>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</si>
  <si>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</si>
  <si>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</si>
  <si>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</si>
  <si>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</si>
  <si>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</si>
  <si>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</si>
  <si>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</si>
  <si>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</si>
  <si>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</si>
  <si>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</si>
  <si>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</si>
  <si>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</si>
  <si>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</si>
  <si>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</si>
  <si>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</si>
  <si>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</si>
  <si>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</si>
  <si>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</si>
  <si>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</si>
  <si>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</si>
  <si>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</si>
  <si>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</si>
  <si>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</si>
  <si>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</si>
  <si>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</si>
  <si>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</si>
  <si>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</si>
  <si>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</si>
  <si>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</si>
  <si>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</si>
  <si>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</si>
  <si>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</si>
  <si>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</si>
  <si>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</si>
  <si>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</si>
  <si>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</si>
  <si>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</si>
  <si>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</si>
  <si>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</si>
  <si>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</si>
  <si>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</si>
  <si>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</si>
  <si>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</si>
  <si>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</si>
  <si>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</si>
  <si>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</si>
  <si>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</si>
  <si>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</si>
  <si>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</si>
  <si>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</si>
  <si>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</si>
  <si>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</si>
  <si>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</si>
  <si>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</si>
  <si>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</si>
  <si>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</si>
  <si>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</si>
  <si>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</si>
  <si>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</si>
  <si>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</si>
  <si>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</si>
  <si>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</si>
  <si>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</si>
  <si>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</si>
  <si>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</si>
  <si>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</si>
  <si>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</si>
  <si>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</si>
  <si>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</si>
  <si>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</si>
  <si>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</si>
  <si>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</si>
  <si>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</si>
  <si>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</si>
  <si>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</si>
  <si>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</si>
  <si>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</si>
  <si>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</si>
  <si>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</si>
  <si>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</si>
  <si>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</si>
  <si>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</si>
  <si>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</si>
  <si>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</si>
  <si>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</si>
  <si>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</si>
  <si>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</si>
  <si>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</si>
  <si>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</si>
  <si>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</si>
  <si>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</si>
  <si>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</si>
  <si>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</si>
  <si>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</si>
  <si>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</si>
  <si>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</si>
  <si>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</si>
  <si>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</si>
  <si>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</si>
  <si>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</si>
  <si>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</si>
  <si>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</si>
  <si>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</si>
  <si>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</si>
  <si>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</si>
  <si>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</si>
  <si>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</si>
  <si>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</si>
  <si>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</si>
  <si>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</si>
  <si>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</si>
  <si>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</si>
  <si>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</si>
  <si>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</si>
  <si>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</si>
  <si>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</si>
  <si>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</si>
  <si>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</si>
  <si>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</si>
  <si>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</si>
  <si>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</si>
  <si>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</si>
  <si>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</si>
  <si>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</si>
  <si>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</si>
  <si>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</si>
  <si>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</si>
  <si>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</si>
  <si>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</si>
  <si>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</si>
  <si>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</si>
  <si>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</si>
  <si>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</si>
  <si>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</si>
  <si>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</si>
  <si>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</si>
  <si>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</si>
  <si>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</si>
  <si>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</si>
  <si>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</si>
  <si>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</si>
  <si>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</si>
  <si>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</si>
  <si>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</si>
  <si>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</si>
  <si>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</si>
  <si>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</si>
  <si>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</si>
  <si>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</si>
  <si>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</si>
  <si>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</si>
  <si>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</si>
  <si>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</si>
  <si>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</si>
  <si>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</si>
  <si>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</si>
  <si>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</si>
  <si>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</si>
  <si>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</si>
  <si>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</si>
  <si>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</si>
  <si>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</si>
  <si>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</si>
  <si>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</si>
  <si>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</si>
  <si>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</si>
  <si>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</si>
  <si>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</si>
  <si>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</si>
  <si>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</si>
  <si>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</si>
  <si>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</si>
  <si>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</si>
  <si>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</si>
  <si>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</si>
  <si>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</si>
  <si>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</si>
  <si>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</si>
  <si>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</si>
  <si>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</si>
  <si>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</si>
  <si>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</si>
  <si>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</si>
  <si>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</si>
  <si>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</si>
  <si>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</si>
  <si>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</si>
  <si>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</si>
  <si>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</si>
  <si>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</si>
  <si>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</si>
  <si>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</si>
  <si>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</si>
  <si>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</si>
  <si>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</si>
  <si>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</si>
  <si>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</si>
  <si>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</si>
  <si>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</si>
  <si>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</si>
  <si>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</si>
  <si>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</si>
  <si>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</si>
  <si>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</si>
  <si>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</si>
  <si>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</si>
  <si>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</si>
  <si>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</si>
  <si>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</si>
  <si>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</si>
  <si>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</si>
  <si>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</si>
  <si>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</si>
  <si>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</si>
  <si>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</si>
  <si>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</si>
  <si>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</si>
  <si>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</si>
  <si>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</si>
  <si>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</si>
  <si>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</si>
  <si>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</si>
  <si>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</si>
  <si>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</si>
  <si>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</si>
  <si>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</si>
  <si>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</si>
  <si>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</si>
  <si>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</si>
  <si>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</si>
  <si>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</si>
  <si>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</si>
  <si>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</si>
  <si>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</si>
  <si>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</si>
  <si>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</si>
  <si>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</si>
  <si>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</si>
  <si>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</si>
  <si>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</si>
  <si>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</si>
  <si>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</si>
  <si>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</si>
  <si>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</si>
  <si>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</si>
  <si>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</si>
  <si>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</si>
  <si>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</si>
  <si>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</si>
  <si>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</si>
  <si>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</si>
  <si>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</si>
  <si>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</si>
  <si>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</si>
  <si>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</si>
  <si>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</si>
  <si>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</si>
  <si>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</si>
  <si>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</si>
  <si>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</si>
  <si>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</si>
  <si>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</si>
  <si>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</si>
  <si>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</si>
  <si>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</si>
  <si>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</si>
  <si>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</si>
  <si>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</si>
  <si>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</si>
  <si>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</si>
  <si>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</si>
  <si>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</si>
  <si>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</si>
  <si>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</si>
  <si>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</si>
  <si>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</si>
  <si>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</si>
  <si>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</si>
  <si>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</si>
  <si>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</si>
  <si>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</si>
  <si>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</si>
  <si>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</si>
  <si>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</si>
  <si>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</si>
  <si>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</si>
  <si>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</si>
  <si>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</si>
  <si>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</si>
  <si>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</si>
  <si>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</si>
  <si>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</si>
  <si>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</si>
  <si>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</si>
  <si>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</si>
  <si>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</si>
  <si>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</si>
  <si>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</si>
  <si>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</si>
  <si>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</si>
  <si>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</si>
  <si>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</si>
  <si>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</si>
  <si>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</si>
  <si>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</si>
  <si>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</si>
  <si>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</si>
  <si>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</si>
  <si>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</si>
  <si>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</si>
  <si>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</si>
  <si>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</si>
  <si>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</si>
  <si>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</si>
  <si>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</si>
  <si>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</si>
  <si>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</si>
  <si>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</si>
  <si>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</si>
  <si>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</si>
  <si>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</si>
  <si>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</si>
  <si>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</si>
  <si>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</si>
  <si>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</si>
  <si>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</si>
  <si>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</si>
  <si>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</si>
  <si>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</si>
  <si>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</si>
  <si>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</si>
  <si>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</si>
  <si>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</si>
  <si>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</si>
  <si>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</si>
  <si>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</si>
  <si>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</si>
  <si>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</si>
  <si>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</si>
  <si>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</si>
  <si>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</si>
  <si>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</si>
  <si>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</si>
  <si>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</si>
  <si>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</si>
  <si>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</si>
  <si>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</si>
  <si>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</si>
  <si>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</si>
  <si>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</si>
  <si>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</si>
  <si>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</si>
  <si>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</si>
  <si>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</si>
  <si>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</si>
  <si>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</si>
  <si>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</si>
  <si>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</si>
  <si>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</si>
  <si>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</si>
  <si>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</si>
  <si>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</si>
  <si>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</si>
  <si>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</si>
  <si>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</si>
  <si>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</si>
  <si>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</si>
  <si>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</si>
  <si>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</si>
  <si>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</si>
  <si>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</si>
  <si>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</si>
  <si>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</si>
  <si>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</si>
  <si>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</si>
  <si>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</si>
  <si>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</si>
  <si>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</si>
  <si>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</si>
  <si>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</si>
  <si>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</si>
  <si>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</si>
  <si>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</si>
  <si>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</si>
  <si>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</si>
  <si>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</si>
  <si>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</si>
  <si>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</si>
  <si>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</si>
  <si>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</si>
  <si>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</si>
  <si>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</si>
  <si>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</si>
  <si>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</si>
  <si>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</si>
  <si>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</si>
  <si>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</si>
  <si>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</si>
  <si>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</si>
  <si>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</si>
  <si>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</si>
  <si>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</si>
  <si>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</si>
  <si>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</si>
  <si>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</si>
  <si>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</si>
  <si>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</si>
  <si>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</si>
  <si>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</si>
  <si>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</si>
  <si>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</si>
  <si>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</si>
  <si>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</si>
  <si>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</si>
  <si>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</si>
  <si>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</si>
  <si>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</si>
  <si>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</si>
  <si>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</si>
  <si>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</si>
  <si>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</si>
  <si>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</si>
  <si>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</si>
  <si>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</si>
  <si>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</si>
  <si>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</si>
  <si>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</si>
  <si>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</si>
  <si>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</si>
  <si>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</si>
  <si>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</si>
  <si>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</si>
  <si>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</si>
  <si>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</si>
  <si>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</si>
  <si>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</si>
  <si>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</si>
  <si>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</si>
  <si>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</si>
  <si>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</si>
  <si>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</si>
  <si>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</si>
  <si>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</si>
  <si>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</si>
  <si>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</si>
  <si>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</si>
  <si>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</si>
  <si>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</si>
  <si>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</si>
  <si>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</si>
  <si>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</si>
  <si>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</si>
  <si>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</si>
  <si>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</si>
  <si>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</si>
  <si>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</si>
  <si>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</si>
  <si>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</si>
  <si>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</si>
  <si>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</si>
  <si>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</si>
  <si>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</si>
  <si>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</si>
  <si>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</si>
  <si>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</si>
  <si>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</si>
  <si>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</si>
  <si>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</si>
  <si>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</si>
  <si>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</si>
  <si>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</si>
  <si>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</si>
  <si>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</si>
  <si>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</si>
  <si>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</si>
  <si>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</si>
  <si>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</si>
  <si>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</si>
  <si>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</si>
  <si>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</si>
  <si>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</si>
  <si>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</si>
  <si>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</si>
  <si>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</si>
  <si>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</si>
  <si>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</si>
  <si>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</si>
  <si>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</si>
  <si>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</si>
  <si>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t>
  </si>
  <si>
    <t>CONT DE EXECUTIE VENITURI AUGUST 2022</t>
  </si>
  <si>
    <t>CONT DE EXECUTIE CHELTUIELI AUGUST 2022</t>
  </si>
  <si>
    <t>DIRECTOR GENERAL</t>
  </si>
  <si>
    <t>DIRECTOR ECONOMIC</t>
  </si>
  <si>
    <t xml:space="preserve">SEF SERVICIU BFC </t>
  </si>
  <si>
    <t>DAN STOICA</t>
  </si>
  <si>
    <t>EC.EMANOELA DRAGHICI</t>
  </si>
  <si>
    <t xml:space="preserve">EC.MIHAELA CORINA CHELARU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</si>
</sst>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1">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6" fillId="2" borderId="1" xfId="0" applyNumberFormat="1" applyFont="1" applyFill="1" applyBorder="1"/>
    <xf numFmtId="4" fontId="6" fillId="2" borderId="1" xfId="3" applyNumberFormat="1" applyFont="1" applyFill="1" applyBorder="1" applyAlignment="1">
      <alignment horizontal="right" wrapText="1"/>
    </xf>
    <xf numFmtId="4" fontId="3" fillId="3" borderId="1" xfId="0" applyNumberFormat="1" applyFont="1" applyFill="1" applyBorder="1"/>
    <xf numFmtId="4" fontId="5" fillId="3" borderId="1" xfId="0" applyNumberFormat="1" applyFont="1" applyFill="1" applyBorder="1" applyAlignment="1">
      <alignment horizontal="right"/>
    </xf>
    <xf numFmtId="4" fontId="3" fillId="2" borderId="1" xfId="3" applyNumberFormat="1" applyFont="1" applyFill="1" applyBorder="1" applyAlignment="1">
      <alignment horizontal="right" wrapText="1"/>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D)%20iulie%20ema%20b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B)%20NOUA%20IUNI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efreshError="1">
        <row r="7">
          <cell r="F7">
            <v>384432975.27999997</v>
          </cell>
        </row>
        <row r="17">
          <cell r="F17">
            <v>525890</v>
          </cell>
        </row>
        <row r="18">
          <cell r="F18">
            <v>-1636</v>
          </cell>
        </row>
        <row r="22">
          <cell r="F22">
            <v>9</v>
          </cell>
        </row>
        <row r="24">
          <cell r="F24">
            <v>34540</v>
          </cell>
        </row>
        <row r="26">
          <cell r="F26">
            <v>12341529.880000001</v>
          </cell>
        </row>
        <row r="29">
          <cell r="F29">
            <v>252589796</v>
          </cell>
        </row>
        <row r="30">
          <cell r="F30">
            <v>-981276</v>
          </cell>
        </row>
        <row r="32">
          <cell r="F32">
            <v>4303296</v>
          </cell>
        </row>
        <row r="37">
          <cell r="F37">
            <v>8085</v>
          </cell>
        </row>
        <row r="42">
          <cell r="F42">
            <v>20300</v>
          </cell>
        </row>
        <row r="43">
          <cell r="F43">
            <v>-63</v>
          </cell>
        </row>
        <row r="44">
          <cell r="F44">
            <v>1329733</v>
          </cell>
        </row>
        <row r="45">
          <cell r="F45">
            <v>58194.5</v>
          </cell>
        </row>
        <row r="46">
          <cell r="F46">
            <v>2700</v>
          </cell>
        </row>
        <row r="48">
          <cell r="F48">
            <v>146411</v>
          </cell>
        </row>
        <row r="49">
          <cell r="F49">
            <v>13530324.5</v>
          </cell>
        </row>
        <row r="54">
          <cell r="F54">
            <v>51253.49</v>
          </cell>
        </row>
        <row r="61">
          <cell r="F61">
            <v>150817.91</v>
          </cell>
        </row>
        <row r="69">
          <cell r="F69">
            <v>77083240</v>
          </cell>
        </row>
        <row r="78">
          <cell r="F78">
            <v>24940690</v>
          </cell>
        </row>
        <row r="82">
          <cell r="F82">
            <v>1721</v>
          </cell>
        </row>
        <row r="83">
          <cell r="F83">
            <v>-259</v>
          </cell>
        </row>
        <row r="86">
          <cell r="F86">
            <v>24</v>
          </cell>
        </row>
        <row r="106">
          <cell r="F106">
            <v>-1700399</v>
          </cell>
        </row>
      </sheetData>
      <sheetData sheetId="1" refreshError="1">
        <row r="7">
          <cell r="G7">
            <v>699138737.03999996</v>
          </cell>
        </row>
        <row r="25">
          <cell r="G25">
            <v>2951257</v>
          </cell>
        </row>
        <row r="26">
          <cell r="G26">
            <v>396210</v>
          </cell>
        </row>
        <row r="27">
          <cell r="G27">
            <v>19559</v>
          </cell>
        </row>
        <row r="28">
          <cell r="G28">
            <v>9916</v>
          </cell>
        </row>
        <row r="29">
          <cell r="G29">
            <v>80</v>
          </cell>
        </row>
        <row r="30">
          <cell r="G30">
            <v>0</v>
          </cell>
        </row>
        <row r="31">
          <cell r="G31">
            <v>131270</v>
          </cell>
        </row>
        <row r="32">
          <cell r="G32">
            <v>93973</v>
          </cell>
        </row>
        <row r="35">
          <cell r="G35">
            <v>92800</v>
          </cell>
        </row>
        <row r="42">
          <cell r="G42">
            <v>81825</v>
          </cell>
        </row>
        <row r="46">
          <cell r="G46">
            <v>30908.92</v>
          </cell>
        </row>
        <row r="47">
          <cell r="G47">
            <v>0</v>
          </cell>
        </row>
        <row r="48">
          <cell r="G48">
            <v>93672.7</v>
          </cell>
        </row>
        <row r="49">
          <cell r="G49">
            <v>8234.01</v>
          </cell>
        </row>
        <row r="50">
          <cell r="G50">
            <v>8767.91</v>
          </cell>
        </row>
        <row r="51">
          <cell r="G51">
            <v>0</v>
          </cell>
        </row>
        <row r="52">
          <cell r="G52">
            <v>31290.03</v>
          </cell>
        </row>
        <row r="54">
          <cell r="G54">
            <v>33587.660000000003</v>
          </cell>
        </row>
        <row r="55">
          <cell r="G55">
            <v>186645.28</v>
          </cell>
        </row>
        <row r="57">
          <cell r="G57">
            <v>43640.87</v>
          </cell>
        </row>
        <row r="58">
          <cell r="G58">
            <v>71531.63</v>
          </cell>
        </row>
        <row r="60">
          <cell r="G60">
            <v>2774.98</v>
          </cell>
        </row>
        <row r="67">
          <cell r="G67">
            <v>6485.5</v>
          </cell>
        </row>
        <row r="68">
          <cell r="G68">
            <v>1000</v>
          </cell>
        </row>
        <row r="70">
          <cell r="G70">
            <v>0</v>
          </cell>
        </row>
        <row r="71">
          <cell r="G71">
            <v>101.78</v>
          </cell>
        </row>
        <row r="88">
          <cell r="G88">
            <v>-5291.33</v>
          </cell>
        </row>
        <row r="92">
          <cell r="G92">
            <v>66169928.700000003</v>
          </cell>
        </row>
        <row r="93">
          <cell r="G93">
            <v>311.05</v>
          </cell>
        </row>
        <row r="96">
          <cell r="G96">
            <v>7421732.6799999997</v>
          </cell>
        </row>
        <row r="99">
          <cell r="G99">
            <v>7617130</v>
          </cell>
        </row>
        <row r="100">
          <cell r="G100">
            <v>7617130</v>
          </cell>
        </row>
        <row r="102">
          <cell r="G102">
            <v>342690</v>
          </cell>
        </row>
        <row r="103">
          <cell r="G103">
            <v>271850</v>
          </cell>
        </row>
        <row r="104">
          <cell r="G104">
            <v>18440</v>
          </cell>
        </row>
        <row r="105">
          <cell r="G105">
            <v>2014301.09</v>
          </cell>
        </row>
        <row r="106">
          <cell r="G106">
            <v>-1419.31</v>
          </cell>
        </row>
        <row r="109">
          <cell r="G109">
            <v>1830310.33</v>
          </cell>
        </row>
        <row r="115">
          <cell r="G115">
            <v>715494.71</v>
          </cell>
        </row>
        <row r="118">
          <cell r="G118">
            <v>25496397.66</v>
          </cell>
        </row>
        <row r="119">
          <cell r="G119">
            <v>1967.34</v>
          </cell>
        </row>
        <row r="121">
          <cell r="G121">
            <v>22710</v>
          </cell>
        </row>
        <row r="124">
          <cell r="G124">
            <v>580100.32000000007</v>
          </cell>
        </row>
        <row r="130">
          <cell r="G130">
            <v>18016351.649999999</v>
          </cell>
        </row>
        <row r="134">
          <cell r="G134">
            <v>12841463.129999999</v>
          </cell>
        </row>
        <row r="137">
          <cell r="G137">
            <v>111332.28</v>
          </cell>
        </row>
        <row r="140">
          <cell r="G140">
            <v>-33014.660000000003</v>
          </cell>
        </row>
        <row r="143">
          <cell r="G143">
            <v>1472131.74</v>
          </cell>
        </row>
        <row r="144">
          <cell r="G144">
            <v>228</v>
          </cell>
        </row>
        <row r="146">
          <cell r="G146">
            <v>952677.33</v>
          </cell>
        </row>
        <row r="149">
          <cell r="G149">
            <v>632759.26</v>
          </cell>
        </row>
        <row r="170">
          <cell r="G170">
            <v>22320247.949999999</v>
          </cell>
        </row>
        <row r="174">
          <cell r="G174">
            <v>3888000</v>
          </cell>
        </row>
        <row r="176">
          <cell r="G176">
            <v>-527</v>
          </cell>
        </row>
        <row r="179">
          <cell r="G179">
            <v>45108464.400000006</v>
          </cell>
        </row>
        <row r="182">
          <cell r="G182">
            <v>1713399</v>
          </cell>
        </row>
        <row r="183">
          <cell r="G183">
            <v>1584280</v>
          </cell>
        </row>
        <row r="184">
          <cell r="G184">
            <v>211180</v>
          </cell>
        </row>
        <row r="185">
          <cell r="G185">
            <v>353650</v>
          </cell>
        </row>
        <row r="187">
          <cell r="G187">
            <v>-18184.330000000002</v>
          </cell>
        </row>
        <row r="189">
          <cell r="G189">
            <v>26727980</v>
          </cell>
        </row>
        <row r="192">
          <cell r="G192">
            <v>143.04</v>
          </cell>
        </row>
        <row r="193">
          <cell r="G193">
            <v>-5537.61</v>
          </cell>
        </row>
        <row r="195">
          <cell r="G195">
            <v>1349540</v>
          </cell>
        </row>
        <row r="200">
          <cell r="G200">
            <v>12183875.73</v>
          </cell>
        </row>
        <row r="206">
          <cell r="G206">
            <v>26593.08</v>
          </cell>
        </row>
        <row r="211">
          <cell r="G211">
            <v>-22001.15</v>
          </cell>
        </row>
        <row r="213">
          <cell r="G213">
            <v>2248269.66</v>
          </cell>
        </row>
        <row r="217">
          <cell r="G217">
            <v>-4868</v>
          </cell>
        </row>
        <row r="219">
          <cell r="G219">
            <v>495153.64</v>
          </cell>
        </row>
        <row r="224">
          <cell r="G224">
            <v>183949079.90000001</v>
          </cell>
        </row>
        <row r="226">
          <cell r="G226">
            <v>9428.3799999999992</v>
          </cell>
        </row>
        <row r="232">
          <cell r="G232">
            <v>3235520</v>
          </cell>
        </row>
        <row r="235">
          <cell r="G235">
            <v>-278425.87</v>
          </cell>
        </row>
        <row r="237">
          <cell r="G237">
            <v>3687380</v>
          </cell>
        </row>
        <row r="241">
          <cell r="G241">
            <v>608778.31000000006</v>
          </cell>
        </row>
        <row r="242">
          <cell r="G242">
            <v>-3665</v>
          </cell>
        </row>
        <row r="243">
          <cell r="G243">
            <v>12452629.93</v>
          </cell>
        </row>
        <row r="244">
          <cell r="G244">
            <v>-142107.99</v>
          </cell>
        </row>
        <row r="245">
          <cell r="G245">
            <v>-515042.25</v>
          </cell>
        </row>
        <row r="249">
          <cell r="G249">
            <v>129193481</v>
          </cell>
        </row>
        <row r="250">
          <cell r="G250">
            <v>1019220</v>
          </cell>
        </row>
        <row r="251">
          <cell r="G251">
            <v>503825</v>
          </cell>
        </row>
        <row r="253">
          <cell r="G253">
            <v>6787212</v>
          </cell>
        </row>
        <row r="254">
          <cell r="G254">
            <v>6550093</v>
          </cell>
        </row>
        <row r="255">
          <cell r="G255">
            <v>1691646</v>
          </cell>
        </row>
        <row r="256">
          <cell r="G256">
            <v>182892</v>
          </cell>
        </row>
        <row r="267">
          <cell r="G267">
            <v>59088669</v>
          </cell>
        </row>
        <row r="268">
          <cell r="G268">
            <v>21754468</v>
          </cell>
        </row>
        <row r="269">
          <cell r="G269">
            <v>-54517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efreshError="1">
        <row r="7">
          <cell r="F7">
            <v>344481240.07999998</v>
          </cell>
        </row>
        <row r="59">
          <cell r="F59">
            <v>-1947</v>
          </cell>
        </row>
      </sheetData>
      <sheetData sheetId="1" refreshError="1">
        <row r="7">
          <cell r="G7">
            <v>606758567.37</v>
          </cell>
        </row>
        <row r="33">
          <cell r="G33">
            <v>0</v>
          </cell>
        </row>
        <row r="56">
          <cell r="G56">
            <v>0</v>
          </cell>
        </row>
        <row r="62">
          <cell r="G62">
            <v>0</v>
          </cell>
        </row>
        <row r="63">
          <cell r="G63">
            <v>0</v>
          </cell>
        </row>
        <row r="64">
          <cell r="G64">
            <v>999.6</v>
          </cell>
        </row>
        <row r="65">
          <cell r="G65">
            <v>0</v>
          </cell>
        </row>
        <row r="66">
          <cell r="G6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14"/>
  <sheetViews>
    <sheetView tabSelected="1" zoomScaleNormal="100" workbookViewId="0">
      <pane xSplit="4" ySplit="6" topLeftCell="E7" activePane="bottomRight" state="frozen"/>
      <selection activeCell="C79" sqref="C79:E79"/>
      <selection pane="topRight" activeCell="C79" sqref="C79:E79"/>
      <selection pane="bottomLeft" activeCell="C79" sqref="C79:E79"/>
      <selection pane="bottomRight" activeCell="G17" sqref="G17"/>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516</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89" t="s">
        <v>0</v>
      </c>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100"/>
      <c r="DJ4" s="100"/>
      <c r="DK4" s="100"/>
      <c r="DL4" s="100"/>
      <c r="DM4" s="100"/>
      <c r="DN4" s="99"/>
      <c r="DO4" s="99"/>
      <c r="DP4" s="99"/>
      <c r="DQ4" s="99"/>
      <c r="DR4" s="99"/>
      <c r="DS4" s="99"/>
      <c r="DT4" s="99"/>
      <c r="DU4" s="99"/>
      <c r="DV4" s="99"/>
      <c r="DW4" s="99"/>
      <c r="DX4" s="99"/>
      <c r="DY4" s="99"/>
      <c r="DZ4" s="99"/>
      <c r="EA4" s="99"/>
      <c r="EB4" s="99"/>
      <c r="EC4" s="99"/>
      <c r="ED4" s="99"/>
      <c r="EE4" s="99"/>
      <c r="EF4" s="99"/>
      <c r="EG4" s="99"/>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9">
        <f>+C8+C64+C105+C91+C88</f>
        <v>0</v>
      </c>
      <c r="D7" s="93">
        <f>+D8+D64+D105+D91+D88</f>
        <v>619141970</v>
      </c>
      <c r="E7" s="93">
        <f>+E8+E64+E105+E91+E88</f>
        <v>456705970</v>
      </c>
      <c r="F7" s="93">
        <f>+F8+F64+F105+F91+F88</f>
        <v>423067700.83999997</v>
      </c>
      <c r="G7" s="93">
        <f>+G8+G64+G105+G91+G88</f>
        <v>38634725.559999995</v>
      </c>
      <c r="H7" s="33">
        <f>F7-[1]VENITURI!$F$7</f>
        <v>38634725.560000002</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9">
        <f>+C14+C51+C9</f>
        <v>0</v>
      </c>
      <c r="D8" s="79">
        <f t="shared" ref="D8:G8" si="0">+D14+D51+D9</f>
        <v>517118000</v>
      </c>
      <c r="E8" s="79">
        <f t="shared" si="0"/>
        <v>354682000</v>
      </c>
      <c r="F8" s="79">
        <f t="shared" si="0"/>
        <v>322502512.83999997</v>
      </c>
      <c r="G8" s="79">
        <f t="shared" si="0"/>
        <v>38394554.559999995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9">
        <f>+C10+C11+C12+C13</f>
        <v>0</v>
      </c>
      <c r="D9" s="79">
        <f t="shared" ref="D9:G9" si="1">+D10+D11+D12+D13</f>
        <v>0</v>
      </c>
      <c r="E9" s="79">
        <f t="shared" si="1"/>
        <v>0</v>
      </c>
      <c r="F9" s="79">
        <f t="shared" si="1"/>
        <v>0</v>
      </c>
      <c r="G9" s="79">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9"/>
      <c r="D10" s="79"/>
      <c r="E10" s="79"/>
      <c r="F10" s="79"/>
      <c r="G10" s="79"/>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9">
        <f>+C15+C27</f>
        <v>0</v>
      </c>
      <c r="D14" s="79">
        <f t="shared" ref="D14:G14" si="2">+D15+D27</f>
        <v>516303000</v>
      </c>
      <c r="E14" s="79">
        <f t="shared" si="2"/>
        <v>354134000</v>
      </c>
      <c r="F14" s="79">
        <f t="shared" si="2"/>
        <v>322269441.77999997</v>
      </c>
      <c r="G14" s="79">
        <f t="shared" si="2"/>
        <v>38361607.899999999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9">
        <f>+C16+C23+C26</f>
        <v>0</v>
      </c>
      <c r="D15" s="79">
        <f t="shared" ref="D15:G15" si="3">+D16+D23+D26</f>
        <v>23328000</v>
      </c>
      <c r="E15" s="79">
        <f t="shared" si="3"/>
        <v>17984000</v>
      </c>
      <c r="F15" s="79">
        <f t="shared" si="3"/>
        <v>14690444.779999999</v>
      </c>
      <c r="G15" s="79">
        <f t="shared" si="3"/>
        <v>1790111.8999999985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9">
        <f>C17+C18+C20+C21+C22+C19</f>
        <v>0</v>
      </c>
      <c r="D16" s="79">
        <f t="shared" ref="D16:G16" si="4">D17+D18+D20+D21+D22+D19</f>
        <v>0</v>
      </c>
      <c r="E16" s="79">
        <f t="shared" si="4"/>
        <v>0</v>
      </c>
      <c r="F16" s="79">
        <f t="shared" si="4"/>
        <v>568567</v>
      </c>
      <c r="G16" s="79">
        <f t="shared" si="4"/>
        <v>44304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9"/>
      <c r="E17" s="79"/>
      <c r="F17" s="44">
        <v>570194</v>
      </c>
      <c r="G17" s="44">
        <f>F17-[1]VENITURI!$F$17</f>
        <v>44304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9"/>
      <c r="E18" s="79"/>
      <c r="F18" s="44">
        <v>-1636</v>
      </c>
      <c r="G18" s="44">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9"/>
      <c r="E19" s="79"/>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3.5" customHeight="1" x14ac:dyDescent="0.3">
      <c r="A22" s="63" t="s">
        <v>38</v>
      </c>
      <c r="B22" s="64" t="s">
        <v>39</v>
      </c>
      <c r="C22" s="44"/>
      <c r="D22" s="79"/>
      <c r="E22" s="79"/>
      <c r="F22" s="44">
        <v>9</v>
      </c>
      <c r="G22" s="44">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ht="17.25" x14ac:dyDescent="0.35">
      <c r="A23" s="61" t="s">
        <v>40</v>
      </c>
      <c r="B23" s="65" t="s">
        <v>41</v>
      </c>
      <c r="C23" s="79">
        <f>C24+C25</f>
        <v>0</v>
      </c>
      <c r="D23" s="79">
        <f t="shared" ref="D23:G23" si="5">D24+D25</f>
        <v>0</v>
      </c>
      <c r="E23" s="79">
        <f t="shared" si="5"/>
        <v>0</v>
      </c>
      <c r="F23" s="79">
        <f t="shared" si="5"/>
        <v>36002</v>
      </c>
      <c r="G23" s="79">
        <f t="shared" si="5"/>
        <v>1462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row>
    <row r="24" spans="1:139" ht="33" x14ac:dyDescent="0.3">
      <c r="A24" s="63" t="s">
        <v>42</v>
      </c>
      <c r="B24" s="64" t="s">
        <v>43</v>
      </c>
      <c r="C24" s="44"/>
      <c r="D24" s="79"/>
      <c r="E24" s="79"/>
      <c r="F24" s="44">
        <v>36002</v>
      </c>
      <c r="G24" s="44">
        <f>F24-[1]VENITURI!$F$24</f>
        <v>1462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44</v>
      </c>
      <c r="B25" s="64" t="s">
        <v>45</v>
      </c>
      <c r="C25" s="44"/>
      <c r="D25" s="79"/>
      <c r="E25" s="79"/>
      <c r="F25" s="44"/>
      <c r="G25" s="4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46</v>
      </c>
      <c r="B26" s="64" t="s">
        <v>47</v>
      </c>
      <c r="C26" s="44"/>
      <c r="D26" s="79">
        <v>23328000</v>
      </c>
      <c r="E26" s="79">
        <v>17984000</v>
      </c>
      <c r="F26" s="44">
        <v>14085875.779999999</v>
      </c>
      <c r="G26" s="44">
        <f>F26-[1]VENITURI!$F$26</f>
        <v>1744345.8999999985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x14ac:dyDescent="0.3">
      <c r="A27" s="61" t="s">
        <v>48</v>
      </c>
      <c r="B27" s="62" t="s">
        <v>49</v>
      </c>
      <c r="C27" s="79">
        <f>C28+C34+C50+C35+C36+C37+C38+C39+C40+C41+C42+C43+C44+C45+C46+C47+C48+C49</f>
        <v>0</v>
      </c>
      <c r="D27" s="79">
        <f t="shared" ref="D27:G27" si="6">D28+D34+D50+D35+D36+D37+D38+D39+D40+D41+D42+D43+D44+D45+D46+D47+D48+D49</f>
        <v>492975000</v>
      </c>
      <c r="E27" s="79">
        <f t="shared" si="6"/>
        <v>336150000</v>
      </c>
      <c r="F27" s="79">
        <f t="shared" si="6"/>
        <v>307578997</v>
      </c>
      <c r="G27" s="79">
        <f t="shared" si="6"/>
        <v>36571496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x14ac:dyDescent="0.3">
      <c r="A28" s="61" t="s">
        <v>50</v>
      </c>
      <c r="B28" s="62" t="s">
        <v>51</v>
      </c>
      <c r="C28" s="79">
        <f>C29+C30+C31+C32+C33</f>
        <v>0</v>
      </c>
      <c r="D28" s="79">
        <f t="shared" ref="D28:G28" si="7">D29+D30+D31+D32+D33</f>
        <v>478378000</v>
      </c>
      <c r="E28" s="79">
        <f t="shared" si="7"/>
        <v>323607000</v>
      </c>
      <c r="F28" s="79">
        <f t="shared" si="7"/>
        <v>291244468</v>
      </c>
      <c r="G28" s="79">
        <f t="shared" si="7"/>
        <v>35332652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ht="30" x14ac:dyDescent="0.3">
      <c r="A29" s="63" t="s">
        <v>52</v>
      </c>
      <c r="B29" s="34" t="s">
        <v>53</v>
      </c>
      <c r="C29" s="44"/>
      <c r="D29" s="79">
        <v>478378000</v>
      </c>
      <c r="E29" s="79">
        <v>323607000</v>
      </c>
      <c r="F29" s="44">
        <v>287261832</v>
      </c>
      <c r="G29" s="44">
        <f>F29-[1]VENITURI!$F$29</f>
        <v>34672036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66" x14ac:dyDescent="0.3">
      <c r="A30" s="63" t="s">
        <v>54</v>
      </c>
      <c r="B30" s="64" t="s">
        <v>55</v>
      </c>
      <c r="C30" s="44"/>
      <c r="D30" s="79"/>
      <c r="E30" s="79"/>
      <c r="F30" s="44">
        <v>-1042298</v>
      </c>
      <c r="G30" s="44">
        <f>F30-[1]VENITURI!$F$30</f>
        <v>-61022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27.75" customHeight="1" x14ac:dyDescent="0.3">
      <c r="A31" s="63" t="s">
        <v>56</v>
      </c>
      <c r="B31" s="34" t="s">
        <v>57</v>
      </c>
      <c r="C31" s="44"/>
      <c r="D31" s="79"/>
      <c r="E31" s="79"/>
      <c r="F31" s="44"/>
      <c r="G31" s="4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x14ac:dyDescent="0.3">
      <c r="A32" s="63" t="s">
        <v>58</v>
      </c>
      <c r="B32" s="34" t="s">
        <v>59</v>
      </c>
      <c r="C32" s="44"/>
      <c r="D32" s="79"/>
      <c r="E32" s="79"/>
      <c r="F32" s="44">
        <v>5024934</v>
      </c>
      <c r="G32" s="44">
        <f>F32-[1]VENITURI!$F$32</f>
        <v>721638</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60</v>
      </c>
      <c r="B33" s="34" t="s">
        <v>61</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62</v>
      </c>
      <c r="B34" s="34" t="s">
        <v>63</v>
      </c>
      <c r="C34" s="44"/>
      <c r="D34" s="79"/>
      <c r="E34" s="79"/>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ht="28.5" x14ac:dyDescent="0.3">
      <c r="A35" s="63" t="s">
        <v>64</v>
      </c>
      <c r="B35" s="66" t="s">
        <v>65</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45" x14ac:dyDescent="0.3">
      <c r="A36" s="63" t="s">
        <v>66</v>
      </c>
      <c r="B36" s="34" t="s">
        <v>67</v>
      </c>
      <c r="C36" s="44"/>
      <c r="D36" s="79">
        <v>3000</v>
      </c>
      <c r="E36" s="79">
        <v>3000</v>
      </c>
      <c r="F36" s="44">
        <v>2814</v>
      </c>
      <c r="G36" s="44">
        <f>F36-[1]VENITURI!$F$36</f>
        <v>2814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60" x14ac:dyDescent="0.3">
      <c r="A37" s="63" t="s">
        <v>68</v>
      </c>
      <c r="B37" s="34" t="s">
        <v>69</v>
      </c>
      <c r="C37" s="44"/>
      <c r="D37" s="79"/>
      <c r="E37" s="79"/>
      <c r="F37" s="44">
        <v>8092</v>
      </c>
      <c r="G37" s="44">
        <f>F37-[1]VENITURI!$F$37</f>
        <v>7</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45" x14ac:dyDescent="0.3">
      <c r="A38" s="63" t="s">
        <v>70</v>
      </c>
      <c r="B38" s="34" t="s">
        <v>71</v>
      </c>
      <c r="C38" s="44"/>
      <c r="D38" s="79"/>
      <c r="E38" s="79"/>
      <c r="F38" s="44"/>
      <c r="G38" s="4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60" x14ac:dyDescent="0.3">
      <c r="A39" s="63" t="s">
        <v>72</v>
      </c>
      <c r="B39" s="34" t="s">
        <v>73</v>
      </c>
      <c r="C39" s="44"/>
      <c r="D39" s="79"/>
      <c r="E39" s="79"/>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74</v>
      </c>
      <c r="B40" s="34" t="s">
        <v>75</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45" x14ac:dyDescent="0.3">
      <c r="A41" s="63" t="s">
        <v>76</v>
      </c>
      <c r="B41" s="34" t="s">
        <v>77</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78</v>
      </c>
      <c r="B42" s="34" t="s">
        <v>79</v>
      </c>
      <c r="C42" s="44"/>
      <c r="D42" s="79">
        <v>46000</v>
      </c>
      <c r="E42" s="79">
        <v>37000</v>
      </c>
      <c r="F42" s="44">
        <v>20429</v>
      </c>
      <c r="G42" s="44">
        <f>F42-[1]VENITURI!$F$42</f>
        <v>129</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30" customHeight="1" x14ac:dyDescent="0.3">
      <c r="A43" s="63" t="s">
        <v>80</v>
      </c>
      <c r="B43" s="34" t="s">
        <v>81</v>
      </c>
      <c r="C43" s="44"/>
      <c r="D43" s="79"/>
      <c r="E43" s="79"/>
      <c r="F43" s="44">
        <v>-350</v>
      </c>
      <c r="G43" s="44">
        <f>F43-[1]VENITURI!$F$43</f>
        <v>-287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x14ac:dyDescent="0.3">
      <c r="A44" s="63" t="s">
        <v>82</v>
      </c>
      <c r="B44" s="34" t="s">
        <v>83</v>
      </c>
      <c r="C44" s="44"/>
      <c r="D44" s="79"/>
      <c r="E44" s="79"/>
      <c r="F44" s="44">
        <v>1308398</v>
      </c>
      <c r="G44" s="44">
        <f>F44-[1]VENITURI!$F$44</f>
        <v>-21335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84</v>
      </c>
      <c r="B45" s="34" t="s">
        <v>85</v>
      </c>
      <c r="C45" s="44"/>
      <c r="D45" s="79">
        <v>88000</v>
      </c>
      <c r="E45" s="79">
        <v>64000</v>
      </c>
      <c r="F45" s="44">
        <v>65092.5</v>
      </c>
      <c r="G45" s="44">
        <f>F45-[1]VENITURI!$F$45</f>
        <v>6898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ht="45" x14ac:dyDescent="0.3">
      <c r="A46" s="67" t="s">
        <v>86</v>
      </c>
      <c r="B46" s="68" t="s">
        <v>87</v>
      </c>
      <c r="C46" s="44"/>
      <c r="D46" s="79">
        <v>4000</v>
      </c>
      <c r="E46" s="79">
        <v>4000</v>
      </c>
      <c r="F46" s="44">
        <v>2700</v>
      </c>
      <c r="G46" s="44">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x14ac:dyDescent="0.3">
      <c r="A47" s="67" t="s">
        <v>88</v>
      </c>
      <c r="B47" s="68" t="s">
        <v>89</v>
      </c>
      <c r="C47" s="44"/>
      <c r="D47" s="79"/>
      <c r="E47" s="79"/>
      <c r="F47" s="44"/>
      <c r="G47" s="4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ht="45" x14ac:dyDescent="0.3">
      <c r="A48" s="67" t="s">
        <v>90</v>
      </c>
      <c r="B48" s="68" t="s">
        <v>91</v>
      </c>
      <c r="C48" s="44"/>
      <c r="D48" s="79">
        <v>219000</v>
      </c>
      <c r="E48" s="79">
        <v>180000</v>
      </c>
      <c r="F48" s="44">
        <v>167278</v>
      </c>
      <c r="G48" s="44">
        <f>F48-[1]VENITURI!$F$48</f>
        <v>20867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30" x14ac:dyDescent="0.3">
      <c r="A49" s="67" t="s">
        <v>92</v>
      </c>
      <c r="B49" s="68" t="s">
        <v>93</v>
      </c>
      <c r="C49" s="44"/>
      <c r="D49" s="79">
        <v>14237000</v>
      </c>
      <c r="E49" s="79">
        <v>12255000</v>
      </c>
      <c r="F49" s="44">
        <v>14760075.5</v>
      </c>
      <c r="G49" s="44">
        <f>F49-[1]VENITURI!$F$49</f>
        <v>1229751</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x14ac:dyDescent="0.3">
      <c r="A50" s="63" t="s">
        <v>94</v>
      </c>
      <c r="B50" s="34" t="s">
        <v>95</v>
      </c>
      <c r="C50" s="44"/>
      <c r="D50" s="79"/>
      <c r="E50" s="79"/>
      <c r="F50" s="44"/>
      <c r="G50" s="4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1" t="s">
        <v>96</v>
      </c>
      <c r="B51" s="62" t="s">
        <v>97</v>
      </c>
      <c r="C51" s="79">
        <f>+C52+C57</f>
        <v>0</v>
      </c>
      <c r="D51" s="79">
        <f t="shared" ref="D51:G51" si="8">+D52+D57</f>
        <v>815000</v>
      </c>
      <c r="E51" s="79">
        <f t="shared" si="8"/>
        <v>548000</v>
      </c>
      <c r="F51" s="79">
        <f t="shared" si="8"/>
        <v>233071.06</v>
      </c>
      <c r="G51" s="79">
        <f t="shared" si="8"/>
        <v>32946.659999999996</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98</v>
      </c>
      <c r="B52" s="62" t="s">
        <v>99</v>
      </c>
      <c r="C52" s="79">
        <f>+C53+C55</f>
        <v>0</v>
      </c>
      <c r="D52" s="79">
        <f t="shared" ref="D52:G52" si="9">+D53+D55</f>
        <v>131000</v>
      </c>
      <c r="E52" s="79">
        <f t="shared" si="9"/>
        <v>92000</v>
      </c>
      <c r="F52" s="79">
        <f t="shared" si="9"/>
        <v>65902.22</v>
      </c>
      <c r="G52" s="79">
        <f t="shared" si="9"/>
        <v>14648.730000000003</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100</v>
      </c>
      <c r="B53" s="62" t="s">
        <v>101</v>
      </c>
      <c r="C53" s="79">
        <f>+C54</f>
        <v>0</v>
      </c>
      <c r="D53" s="79">
        <f t="shared" ref="D53:G53" si="10">+D54</f>
        <v>131000</v>
      </c>
      <c r="E53" s="79">
        <f t="shared" si="10"/>
        <v>92000</v>
      </c>
      <c r="F53" s="79">
        <f t="shared" si="10"/>
        <v>65902.22</v>
      </c>
      <c r="G53" s="79">
        <f t="shared" si="10"/>
        <v>14648.730000000003</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3" t="s">
        <v>102</v>
      </c>
      <c r="B54" s="34" t="s">
        <v>103</v>
      </c>
      <c r="C54" s="44"/>
      <c r="D54" s="79">
        <v>131000</v>
      </c>
      <c r="E54" s="79">
        <v>92000</v>
      </c>
      <c r="F54" s="44">
        <v>65902.22</v>
      </c>
      <c r="G54" s="44">
        <f>F54-[1]VENITURI!$F$54</f>
        <v>14648.730000000003</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1" t="s">
        <v>104</v>
      </c>
      <c r="B55" s="62" t="s">
        <v>105</v>
      </c>
      <c r="C55" s="79">
        <f>+C56</f>
        <v>0</v>
      </c>
      <c r="D55" s="79">
        <f t="shared" ref="D55:G55" si="11">+D56</f>
        <v>0</v>
      </c>
      <c r="E55" s="79">
        <f t="shared" si="11"/>
        <v>0</v>
      </c>
      <c r="F55" s="79">
        <f t="shared" si="11"/>
        <v>0</v>
      </c>
      <c r="G55" s="79">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3" t="s">
        <v>106</v>
      </c>
      <c r="B56" s="34" t="s">
        <v>107</v>
      </c>
      <c r="C56" s="44"/>
      <c r="D56" s="79"/>
      <c r="E56" s="79"/>
      <c r="F56" s="44"/>
      <c r="G56" s="44"/>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s="19" customFormat="1" x14ac:dyDescent="0.3">
      <c r="A57" s="61" t="s">
        <v>108</v>
      </c>
      <c r="B57" s="62" t="s">
        <v>109</v>
      </c>
      <c r="C57" s="79">
        <f>+C58+C62</f>
        <v>0</v>
      </c>
      <c r="D57" s="79">
        <f t="shared" ref="D57:G57" si="12">+D58+D62</f>
        <v>684000</v>
      </c>
      <c r="E57" s="79">
        <f t="shared" si="12"/>
        <v>456000</v>
      </c>
      <c r="F57" s="79">
        <f t="shared" si="12"/>
        <v>167168.84</v>
      </c>
      <c r="G57" s="79">
        <f t="shared" si="12"/>
        <v>18297.929999999993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row>
    <row r="58" spans="1:139" x14ac:dyDescent="0.3">
      <c r="A58" s="61" t="s">
        <v>110</v>
      </c>
      <c r="B58" s="62" t="s">
        <v>111</v>
      </c>
      <c r="C58" s="79">
        <f>C61+C59+C60</f>
        <v>0</v>
      </c>
      <c r="D58" s="79">
        <f t="shared" ref="D58:G58" si="13">D61+D59+D60</f>
        <v>684000</v>
      </c>
      <c r="E58" s="79">
        <f t="shared" si="13"/>
        <v>456000</v>
      </c>
      <c r="F58" s="79">
        <f t="shared" si="13"/>
        <v>167168.84</v>
      </c>
      <c r="G58" s="79">
        <f t="shared" si="13"/>
        <v>18297.929999999993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x14ac:dyDescent="0.3">
      <c r="A59" s="69" t="s">
        <v>112</v>
      </c>
      <c r="B59" s="62" t="s">
        <v>113</v>
      </c>
      <c r="C59" s="79"/>
      <c r="D59" s="79"/>
      <c r="E59" s="79"/>
      <c r="F59" s="79">
        <v>-1947</v>
      </c>
      <c r="G59" s="44">
        <f>F59-[2]VENITURI!$F$59</f>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9" t="s">
        <v>114</v>
      </c>
      <c r="B60" s="62" t="s">
        <v>115</v>
      </c>
      <c r="C60" s="79"/>
      <c r="D60" s="79"/>
      <c r="E60" s="79"/>
      <c r="F60" s="79"/>
      <c r="G60" s="79"/>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3" t="s">
        <v>116</v>
      </c>
      <c r="B61" s="70" t="s">
        <v>117</v>
      </c>
      <c r="C61" s="44"/>
      <c r="D61" s="79">
        <v>684000</v>
      </c>
      <c r="E61" s="79">
        <v>456000</v>
      </c>
      <c r="F61" s="44">
        <v>169115.84</v>
      </c>
      <c r="G61" s="44">
        <f>F61-[1]VENITURI!$F$61</f>
        <v>18297.929999999993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x14ac:dyDescent="0.3">
      <c r="A62" s="61" t="s">
        <v>118</v>
      </c>
      <c r="B62" s="62" t="s">
        <v>119</v>
      </c>
      <c r="C62" s="79">
        <f>C63</f>
        <v>0</v>
      </c>
      <c r="D62" s="79">
        <f t="shared" ref="D62:G62" si="14">D63</f>
        <v>0</v>
      </c>
      <c r="E62" s="79">
        <f t="shared" si="14"/>
        <v>0</v>
      </c>
      <c r="F62" s="79">
        <f t="shared" si="14"/>
        <v>0</v>
      </c>
      <c r="G62" s="79">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x14ac:dyDescent="0.3">
      <c r="A63" s="63" t="s">
        <v>120</v>
      </c>
      <c r="B63" s="70" t="s">
        <v>121</v>
      </c>
      <c r="C63" s="44"/>
      <c r="D63" s="79"/>
      <c r="E63" s="79"/>
      <c r="F63" s="44"/>
      <c r="G63" s="44"/>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x14ac:dyDescent="0.3">
      <c r="A64" s="61" t="s">
        <v>122</v>
      </c>
      <c r="B64" s="62" t="s">
        <v>123</v>
      </c>
      <c r="C64" s="79">
        <f>+C65</f>
        <v>0</v>
      </c>
      <c r="D64" s="79">
        <f t="shared" ref="D64:G64" si="15">+D65</f>
        <v>102023970</v>
      </c>
      <c r="E64" s="79">
        <f t="shared" si="15"/>
        <v>102023970</v>
      </c>
      <c r="F64" s="79">
        <f t="shared" si="15"/>
        <v>102025420</v>
      </c>
      <c r="G64" s="79">
        <f t="shared" si="15"/>
        <v>4</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ht="30" x14ac:dyDescent="0.3">
      <c r="A65" s="61" t="s">
        <v>124</v>
      </c>
      <c r="B65" s="62" t="s">
        <v>125</v>
      </c>
      <c r="C65" s="79">
        <f>+C66+C79</f>
        <v>0</v>
      </c>
      <c r="D65" s="79">
        <f t="shared" ref="D65:G65" si="16">+D66+D79</f>
        <v>102023970</v>
      </c>
      <c r="E65" s="79">
        <f t="shared" si="16"/>
        <v>102023970</v>
      </c>
      <c r="F65" s="79">
        <f t="shared" si="16"/>
        <v>102025420</v>
      </c>
      <c r="G65" s="79">
        <f t="shared" si="16"/>
        <v>4</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126</v>
      </c>
      <c r="B66" s="62" t="s">
        <v>127</v>
      </c>
      <c r="C66" s="79">
        <f>C67+C68+C69+C70+C72+C73+C74+C75+C71+C76+C77+C78</f>
        <v>0</v>
      </c>
      <c r="D66" s="79">
        <f t="shared" ref="D66:G66" si="17">D67+D68+D69+D70+D72+D73+D74+D75+D71+D76+D77+D78</f>
        <v>102023930</v>
      </c>
      <c r="E66" s="79">
        <f t="shared" si="17"/>
        <v>102023930</v>
      </c>
      <c r="F66" s="79">
        <f t="shared" si="17"/>
        <v>102023930</v>
      </c>
      <c r="G66" s="79">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3" t="s">
        <v>128</v>
      </c>
      <c r="B67" s="70" t="s">
        <v>129</v>
      </c>
      <c r="C67" s="44"/>
      <c r="D67" s="79"/>
      <c r="E67" s="79"/>
      <c r="F67" s="44"/>
      <c r="G67" s="44"/>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ht="30" x14ac:dyDescent="0.3">
      <c r="A68" s="63" t="s">
        <v>130</v>
      </c>
      <c r="B68" s="70" t="s">
        <v>131</v>
      </c>
      <c r="C68" s="44"/>
      <c r="D68" s="79"/>
      <c r="E68" s="79"/>
      <c r="F68" s="44"/>
      <c r="G68" s="44"/>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71" t="s">
        <v>132</v>
      </c>
      <c r="B69" s="70" t="s">
        <v>133</v>
      </c>
      <c r="C69" s="44"/>
      <c r="D69" s="79">
        <v>77083240</v>
      </c>
      <c r="E69" s="79">
        <v>77083240</v>
      </c>
      <c r="F69" s="44">
        <v>77083240</v>
      </c>
      <c r="G69" s="44">
        <f>F69-[1]VENITURI!$F$69</f>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134</v>
      </c>
      <c r="B70" s="72" t="s">
        <v>135</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x14ac:dyDescent="0.3">
      <c r="A71" s="63" t="s">
        <v>136</v>
      </c>
      <c r="B71" s="72" t="s">
        <v>137</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138</v>
      </c>
      <c r="B72" s="72" t="s">
        <v>139</v>
      </c>
      <c r="C72" s="44"/>
      <c r="D72" s="79"/>
      <c r="E72" s="79"/>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ht="30" x14ac:dyDescent="0.3">
      <c r="A73" s="63" t="s">
        <v>140</v>
      </c>
      <c r="B73" s="72" t="s">
        <v>141</v>
      </c>
      <c r="C73" s="44"/>
      <c r="D73" s="79"/>
      <c r="E73" s="79"/>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142</v>
      </c>
      <c r="B74" s="72" t="s">
        <v>143</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75" x14ac:dyDescent="0.3">
      <c r="A75" s="63" t="s">
        <v>144</v>
      </c>
      <c r="B75" s="72" t="s">
        <v>145</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146</v>
      </c>
      <c r="B76" s="72" t="s">
        <v>147</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30" x14ac:dyDescent="0.3">
      <c r="A77" s="63" t="s">
        <v>148</v>
      </c>
      <c r="B77" s="72" t="s">
        <v>149</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60" x14ac:dyDescent="0.3">
      <c r="A78" s="63" t="s">
        <v>150</v>
      </c>
      <c r="B78" s="72" t="s">
        <v>151</v>
      </c>
      <c r="C78" s="44"/>
      <c r="D78" s="79">
        <v>24940690</v>
      </c>
      <c r="E78" s="79">
        <v>24940690</v>
      </c>
      <c r="F78" s="44">
        <v>24940690</v>
      </c>
      <c r="G78" s="44">
        <f>F78-[1]VENITURI!$F$78</f>
        <v>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x14ac:dyDescent="0.3">
      <c r="A79" s="61" t="s">
        <v>152</v>
      </c>
      <c r="B79" s="62" t="s">
        <v>153</v>
      </c>
      <c r="C79" s="79">
        <f>+C80+C81+C82+C83+C84+C85+C86+C87</f>
        <v>0</v>
      </c>
      <c r="D79" s="79">
        <f t="shared" ref="D79:G79" si="18">+D80+D81+D82+D83+D84+D85+D86+D87</f>
        <v>40</v>
      </c>
      <c r="E79" s="79">
        <f t="shared" si="18"/>
        <v>40</v>
      </c>
      <c r="F79" s="79">
        <f t="shared" si="18"/>
        <v>1490</v>
      </c>
      <c r="G79" s="79">
        <f t="shared" si="18"/>
        <v>4</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30" x14ac:dyDescent="0.3">
      <c r="A80" s="73" t="s">
        <v>154</v>
      </c>
      <c r="B80" s="34" t="s">
        <v>155</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ht="30" x14ac:dyDescent="0.3">
      <c r="A81" s="73" t="s">
        <v>156</v>
      </c>
      <c r="B81" s="35" t="s">
        <v>135</v>
      </c>
      <c r="C81" s="44"/>
      <c r="D81" s="79"/>
      <c r="E81" s="79"/>
      <c r="F81" s="44"/>
      <c r="G81" s="44"/>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3" t="s">
        <v>157</v>
      </c>
      <c r="B82" s="34" t="s">
        <v>158</v>
      </c>
      <c r="C82" s="44"/>
      <c r="D82" s="79"/>
      <c r="E82" s="79"/>
      <c r="F82" s="44">
        <v>1721</v>
      </c>
      <c r="G82" s="44">
        <f>F82-[1]VENITURI!$F$82</f>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3" t="s">
        <v>159</v>
      </c>
      <c r="B83" s="34" t="s">
        <v>160</v>
      </c>
      <c r="C83" s="44"/>
      <c r="D83" s="79">
        <v>30</v>
      </c>
      <c r="E83" s="79">
        <v>30</v>
      </c>
      <c r="F83" s="44">
        <v>-259</v>
      </c>
      <c r="G83" s="44">
        <f>F83-[1]VENITURI!$F$83</f>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3" t="s">
        <v>161</v>
      </c>
      <c r="B84" s="34" t="s">
        <v>139</v>
      </c>
      <c r="C84" s="44"/>
      <c r="D84" s="79"/>
      <c r="E84" s="79"/>
      <c r="F84" s="44">
        <v>28</v>
      </c>
      <c r="G84" s="44">
        <f>F84-[1]VENITURI!$F$84</f>
        <v>28</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66" t="s">
        <v>162</v>
      </c>
      <c r="B85" s="74" t="s">
        <v>163</v>
      </c>
      <c r="C85" s="44"/>
      <c r="D85" s="79"/>
      <c r="E85" s="79"/>
      <c r="F85" s="44"/>
      <c r="G85" s="44"/>
      <c r="T85" s="6"/>
      <c r="AT85" s="6"/>
      <c r="AU85" s="6"/>
      <c r="AV85" s="6"/>
      <c r="BN85" s="6"/>
    </row>
    <row r="86" spans="1:139" ht="75" x14ac:dyDescent="0.3">
      <c r="A86" s="75" t="s">
        <v>164</v>
      </c>
      <c r="B86" s="24" t="s">
        <v>165</v>
      </c>
      <c r="C86" s="44"/>
      <c r="D86" s="79">
        <v>10</v>
      </c>
      <c r="E86" s="79">
        <v>10</v>
      </c>
      <c r="F86" s="44"/>
      <c r="G86" s="44">
        <f>F86-[1]VENITURI!$F$86</f>
        <v>-24</v>
      </c>
      <c r="AT86" s="6"/>
      <c r="AU86" s="6"/>
      <c r="AV86" s="6"/>
      <c r="BN86" s="6"/>
    </row>
    <row r="87" spans="1:139" ht="45" x14ac:dyDescent="0.3">
      <c r="A87" s="75" t="s">
        <v>166</v>
      </c>
      <c r="B87" s="76" t="s">
        <v>167</v>
      </c>
      <c r="C87" s="44"/>
      <c r="D87" s="79"/>
      <c r="E87" s="79"/>
      <c r="F87" s="44"/>
      <c r="G87" s="44"/>
      <c r="AT87" s="6"/>
      <c r="AU87" s="6"/>
      <c r="AV87" s="6"/>
      <c r="BN87" s="6"/>
    </row>
    <row r="88" spans="1:139" ht="45" x14ac:dyDescent="0.3">
      <c r="A88" s="75" t="s">
        <v>168</v>
      </c>
      <c r="B88" s="77" t="s">
        <v>169</v>
      </c>
      <c r="C88" s="79">
        <f>C89</f>
        <v>0</v>
      </c>
      <c r="D88" s="79">
        <f t="shared" ref="D88:G89" si="19">D89</f>
        <v>0</v>
      </c>
      <c r="E88" s="79">
        <f t="shared" si="19"/>
        <v>0</v>
      </c>
      <c r="F88" s="79">
        <f t="shared" si="19"/>
        <v>0</v>
      </c>
      <c r="G88" s="79">
        <f t="shared" si="19"/>
        <v>0</v>
      </c>
      <c r="AT88" s="6"/>
      <c r="AU88" s="6"/>
      <c r="AV88" s="6"/>
      <c r="BN88" s="6"/>
    </row>
    <row r="89" spans="1:139" x14ac:dyDescent="0.3">
      <c r="A89" s="75" t="s">
        <v>170</v>
      </c>
      <c r="B89" s="76" t="s">
        <v>171</v>
      </c>
      <c r="C89" s="79">
        <f>C90</f>
        <v>0</v>
      </c>
      <c r="D89" s="79">
        <f t="shared" si="19"/>
        <v>0</v>
      </c>
      <c r="E89" s="79">
        <f t="shared" si="19"/>
        <v>0</v>
      </c>
      <c r="F89" s="79">
        <f t="shared" si="19"/>
        <v>0</v>
      </c>
      <c r="G89" s="79">
        <f t="shared" si="19"/>
        <v>0</v>
      </c>
      <c r="AT89" s="6"/>
      <c r="AU89" s="6"/>
      <c r="AV89" s="6"/>
      <c r="BN89" s="6"/>
    </row>
    <row r="90" spans="1:139" x14ac:dyDescent="0.3">
      <c r="A90" s="75" t="s">
        <v>172</v>
      </c>
      <c r="B90" s="76" t="s">
        <v>173</v>
      </c>
      <c r="C90" s="79"/>
      <c r="D90" s="79"/>
      <c r="E90" s="79"/>
      <c r="F90" s="44"/>
      <c r="G90" s="44"/>
      <c r="AT90" s="6"/>
      <c r="AU90" s="6"/>
      <c r="AV90" s="6"/>
      <c r="BN90" s="6"/>
    </row>
    <row r="91" spans="1:139" ht="45" x14ac:dyDescent="0.3">
      <c r="A91" s="75" t="s">
        <v>471</v>
      </c>
      <c r="B91" s="77" t="s">
        <v>169</v>
      </c>
      <c r="C91" s="79">
        <f>C92+C95</f>
        <v>0</v>
      </c>
      <c r="D91" s="79">
        <f t="shared" ref="D91:G91" si="20">D92+D95</f>
        <v>0</v>
      </c>
      <c r="E91" s="79">
        <f t="shared" si="20"/>
        <v>0</v>
      </c>
      <c r="F91" s="79">
        <f t="shared" si="20"/>
        <v>0</v>
      </c>
      <c r="G91" s="79">
        <f t="shared" si="20"/>
        <v>0</v>
      </c>
      <c r="BN91" s="6"/>
    </row>
    <row r="92" spans="1:139" x14ac:dyDescent="0.3">
      <c r="A92" s="75" t="s">
        <v>472</v>
      </c>
      <c r="B92" s="76" t="s">
        <v>171</v>
      </c>
      <c r="C92" s="79">
        <f>C93+C94</f>
        <v>0</v>
      </c>
      <c r="D92" s="79">
        <f t="shared" ref="D92:G92" si="21">D93</f>
        <v>0</v>
      </c>
      <c r="E92" s="79">
        <f t="shared" si="21"/>
        <v>0</v>
      </c>
      <c r="F92" s="79">
        <f t="shared" si="21"/>
        <v>0</v>
      </c>
      <c r="G92" s="79">
        <f t="shared" si="21"/>
        <v>0</v>
      </c>
      <c r="BN92" s="6"/>
    </row>
    <row r="93" spans="1:139" x14ac:dyDescent="0.3">
      <c r="A93" s="75" t="s">
        <v>473</v>
      </c>
      <c r="B93" s="76" t="s">
        <v>466</v>
      </c>
      <c r="C93" s="79"/>
      <c r="D93" s="79"/>
      <c r="E93" s="79"/>
      <c r="F93" s="44"/>
      <c r="G93" s="44"/>
      <c r="BN93" s="6"/>
    </row>
    <row r="94" spans="1:139" x14ac:dyDescent="0.3">
      <c r="A94" s="75" t="s">
        <v>497</v>
      </c>
      <c r="B94" s="76" t="s">
        <v>496</v>
      </c>
      <c r="C94" s="79"/>
      <c r="D94" s="79"/>
      <c r="E94" s="79"/>
      <c r="F94" s="44"/>
      <c r="G94" s="44"/>
      <c r="BN94" s="6"/>
    </row>
    <row r="95" spans="1:139" ht="30" x14ac:dyDescent="0.3">
      <c r="A95" s="75" t="s">
        <v>500</v>
      </c>
      <c r="B95" s="77" t="s">
        <v>499</v>
      </c>
      <c r="C95" s="79">
        <f>C96+C97</f>
        <v>0</v>
      </c>
      <c r="D95" s="79">
        <f t="shared" ref="D95:G95" si="22">D96+D97</f>
        <v>0</v>
      </c>
      <c r="E95" s="79">
        <f t="shared" si="22"/>
        <v>0</v>
      </c>
      <c r="F95" s="79">
        <f t="shared" si="22"/>
        <v>0</v>
      </c>
      <c r="G95" s="79">
        <f t="shared" si="22"/>
        <v>0</v>
      </c>
      <c r="BN95" s="6"/>
    </row>
    <row r="96" spans="1:139" x14ac:dyDescent="0.3">
      <c r="A96" s="75" t="s">
        <v>501</v>
      </c>
      <c r="B96" s="76" t="s">
        <v>466</v>
      </c>
      <c r="C96" s="79"/>
      <c r="D96" s="79"/>
      <c r="E96" s="79"/>
      <c r="F96" s="44"/>
      <c r="G96" s="44"/>
      <c r="BN96" s="6"/>
    </row>
    <row r="97" spans="1:66" x14ac:dyDescent="0.3">
      <c r="A97" s="75" t="s">
        <v>502</v>
      </c>
      <c r="B97" s="76" t="s">
        <v>496</v>
      </c>
      <c r="C97" s="79"/>
      <c r="D97" s="79"/>
      <c r="E97" s="79"/>
      <c r="F97" s="44"/>
      <c r="G97" s="44"/>
      <c r="BN97" s="6"/>
    </row>
    <row r="98" spans="1:66" ht="30" x14ac:dyDescent="0.3">
      <c r="A98" s="77" t="s">
        <v>474</v>
      </c>
      <c r="B98" s="77" t="s">
        <v>174</v>
      </c>
      <c r="C98" s="79">
        <f>C99+C101</f>
        <v>0</v>
      </c>
      <c r="D98" s="79">
        <f t="shared" ref="D98:G98" si="23">D99+D101</f>
        <v>0</v>
      </c>
      <c r="E98" s="79">
        <f t="shared" si="23"/>
        <v>0</v>
      </c>
      <c r="F98" s="79">
        <f t="shared" si="23"/>
        <v>0</v>
      </c>
      <c r="G98" s="79">
        <f t="shared" si="23"/>
        <v>0</v>
      </c>
      <c r="BN98" s="6"/>
    </row>
    <row r="99" spans="1:66" ht="45" x14ac:dyDescent="0.3">
      <c r="A99" s="77" t="s">
        <v>175</v>
      </c>
      <c r="B99" s="77" t="s">
        <v>169</v>
      </c>
      <c r="C99" s="79">
        <f>C100</f>
        <v>0</v>
      </c>
      <c r="D99" s="79">
        <f t="shared" ref="D99:G99" si="24">D100</f>
        <v>0</v>
      </c>
      <c r="E99" s="79">
        <f t="shared" si="24"/>
        <v>0</v>
      </c>
      <c r="F99" s="79">
        <f t="shared" si="24"/>
        <v>0</v>
      </c>
      <c r="G99" s="79">
        <f t="shared" si="24"/>
        <v>0</v>
      </c>
      <c r="BN99" s="6"/>
    </row>
    <row r="100" spans="1:66" ht="30" x14ac:dyDescent="0.3">
      <c r="A100" s="76" t="s">
        <v>176</v>
      </c>
      <c r="B100" s="76" t="s">
        <v>177</v>
      </c>
      <c r="C100" s="79"/>
      <c r="D100" s="79"/>
      <c r="E100" s="79"/>
      <c r="F100" s="79"/>
      <c r="G100" s="79"/>
      <c r="BN100" s="6"/>
    </row>
    <row r="101" spans="1:66" x14ac:dyDescent="0.3">
      <c r="A101" s="76"/>
      <c r="B101" s="76" t="s">
        <v>467</v>
      </c>
      <c r="C101" s="79">
        <f>C102</f>
        <v>0</v>
      </c>
      <c r="D101" s="79">
        <f t="shared" ref="D101:G103" si="25">D102</f>
        <v>0</v>
      </c>
      <c r="E101" s="79">
        <f t="shared" si="25"/>
        <v>0</v>
      </c>
      <c r="F101" s="79">
        <f t="shared" si="25"/>
        <v>0</v>
      </c>
      <c r="G101" s="79">
        <f t="shared" si="25"/>
        <v>0</v>
      </c>
      <c r="BN101" s="6"/>
    </row>
    <row r="102" spans="1:66" x14ac:dyDescent="0.3">
      <c r="A102" s="76" t="s">
        <v>475</v>
      </c>
      <c r="B102" s="76" t="s">
        <v>468</v>
      </c>
      <c r="C102" s="79">
        <f>C103</f>
        <v>0</v>
      </c>
      <c r="D102" s="79">
        <f t="shared" si="25"/>
        <v>0</v>
      </c>
      <c r="E102" s="79">
        <f t="shared" si="25"/>
        <v>0</v>
      </c>
      <c r="F102" s="79">
        <f t="shared" si="25"/>
        <v>0</v>
      </c>
      <c r="G102" s="79">
        <f t="shared" si="25"/>
        <v>0</v>
      </c>
      <c r="BN102" s="6"/>
    </row>
    <row r="103" spans="1:66" ht="30" x14ac:dyDescent="0.3">
      <c r="A103" s="76" t="s">
        <v>476</v>
      </c>
      <c r="B103" s="76" t="s">
        <v>469</v>
      </c>
      <c r="C103" s="79">
        <f>C104</f>
        <v>0</v>
      </c>
      <c r="D103" s="79">
        <f t="shared" si="25"/>
        <v>0</v>
      </c>
      <c r="E103" s="79">
        <f t="shared" si="25"/>
        <v>0</v>
      </c>
      <c r="F103" s="79">
        <f t="shared" si="25"/>
        <v>0</v>
      </c>
      <c r="G103" s="79">
        <f t="shared" si="25"/>
        <v>0</v>
      </c>
      <c r="BN103" s="6"/>
    </row>
    <row r="104" spans="1:66" x14ac:dyDescent="0.3">
      <c r="A104" s="76" t="s">
        <v>477</v>
      </c>
      <c r="B104" s="76" t="s">
        <v>470</v>
      </c>
      <c r="C104" s="44"/>
      <c r="D104" s="79"/>
      <c r="E104" s="79"/>
      <c r="F104" s="44"/>
      <c r="G104" s="44"/>
      <c r="BN104" s="6"/>
    </row>
    <row r="105" spans="1:66" x14ac:dyDescent="0.3">
      <c r="A105" s="77" t="s">
        <v>178</v>
      </c>
      <c r="B105" s="77" t="s">
        <v>179</v>
      </c>
      <c r="C105" s="79">
        <f>C106</f>
        <v>0</v>
      </c>
      <c r="D105" s="79">
        <f t="shared" ref="D105:G105" si="26">D106</f>
        <v>0</v>
      </c>
      <c r="E105" s="79">
        <f t="shared" si="26"/>
        <v>0</v>
      </c>
      <c r="F105" s="79">
        <f t="shared" si="26"/>
        <v>-1460232</v>
      </c>
      <c r="G105" s="79">
        <f t="shared" si="26"/>
        <v>240167</v>
      </c>
      <c r="BN105" s="6"/>
    </row>
    <row r="106" spans="1:66" ht="30" x14ac:dyDescent="0.3">
      <c r="A106" s="76" t="s">
        <v>180</v>
      </c>
      <c r="B106" s="76" t="s">
        <v>181</v>
      </c>
      <c r="C106" s="44"/>
      <c r="D106" s="79"/>
      <c r="E106" s="79"/>
      <c r="F106" s="44">
        <v>-1460232</v>
      </c>
      <c r="G106" s="44">
        <f>F106-[1]VENITURI!$F$106</f>
        <v>240167</v>
      </c>
      <c r="BN106" s="6"/>
    </row>
    <row r="107" spans="1:66" x14ac:dyDescent="0.3">
      <c r="BN107" s="6"/>
    </row>
    <row r="108" spans="1:66" x14ac:dyDescent="0.3">
      <c r="BN108" s="6"/>
    </row>
    <row r="109" spans="1:66" x14ac:dyDescent="0.3">
      <c r="B109" s="5" t="s">
        <v>518</v>
      </c>
      <c r="E109" s="6" t="s">
        <v>519</v>
      </c>
      <c r="BN109" s="6"/>
    </row>
    <row r="110" spans="1:66" x14ac:dyDescent="0.3">
      <c r="B110" s="5" t="s">
        <v>521</v>
      </c>
      <c r="E110" s="6" t="s">
        <v>522</v>
      </c>
    </row>
    <row r="113" spans="6:6" x14ac:dyDescent="0.3">
      <c r="F113" s="5" t="s">
        <v>520</v>
      </c>
    </row>
    <row r="114" spans="6:6" x14ac:dyDescent="0.3">
      <c r="F114" s="5" t="s">
        <v>523</v>
      </c>
    </row>
  </sheetData>
  <protectedRanges>
    <protectedRange sqref="C85:C86 C69:C81 C61 C29:C50 C54:C55 F80:G81 C17:C26 F90:G90 D23:G23 D55:G55 C57:G57 C64:G65 D79:G79 F93:G94 F96:G97 G59 F17:G22 F24:G26 F29:G50 F54:G54 F61:G61 F69:G78 G82:G84 F85:G87 G106"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N297"/>
  <sheetViews>
    <sheetView zoomScale="85" zoomScaleNormal="85" workbookViewId="0">
      <pane xSplit="3" ySplit="6" topLeftCell="D214" activePane="bottomRight" state="frozen"/>
      <selection activeCell="G7" sqref="G7:H209"/>
      <selection pane="topRight" activeCell="G7" sqref="G7:H209"/>
      <selection pane="bottomLeft" activeCell="G7" sqref="G7:H209"/>
      <selection pane="bottomRight" activeCell="K1" sqref="K1:K1048576"/>
    </sheetView>
  </sheetViews>
  <sheetFormatPr defaultRowHeight="15" x14ac:dyDescent="0.3"/>
  <cols>
    <col min="1" max="1" width="14.28515625" style="1" customWidth="1"/>
    <col min="2" max="2" width="71.28515625" style="4" customWidth="1"/>
    <col min="3" max="3" width="7.85546875" style="4" customWidth="1"/>
    <col min="4" max="4" width="16.28515625" style="4" customWidth="1"/>
    <col min="5" max="5" width="15.5703125" style="4" customWidth="1"/>
    <col min="6" max="6" width="15.7109375" style="4" bestFit="1" customWidth="1"/>
    <col min="7" max="7" width="15.42578125" style="4" bestFit="1" customWidth="1"/>
    <col min="8" max="8" width="15.140625" style="4" customWidth="1"/>
    <col min="9" max="9" width="12.7109375" style="5" bestFit="1" customWidth="1"/>
    <col min="10" max="10" width="9.140625" style="5"/>
    <col min="11" max="11" width="15.28515625" style="5" customWidth="1"/>
    <col min="12" max="16384" width="9.140625" style="5"/>
  </cols>
  <sheetData>
    <row r="1" spans="1:11" ht="17.25" x14ac:dyDescent="0.3">
      <c r="B1" s="2" t="s">
        <v>517</v>
      </c>
      <c r="C1" s="3"/>
    </row>
    <row r="2" spans="1:11" x14ac:dyDescent="0.3">
      <c r="B2" s="3"/>
      <c r="C2" s="3"/>
    </row>
    <row r="3" spans="1:11" x14ac:dyDescent="0.3">
      <c r="B3" s="3"/>
      <c r="C3" s="3"/>
      <c r="D3" s="6"/>
    </row>
    <row r="4" spans="1:11" x14ac:dyDescent="0.3">
      <c r="D4" s="7"/>
      <c r="E4" s="7"/>
      <c r="F4" s="8"/>
      <c r="G4" s="9"/>
      <c r="H4" s="88" t="s">
        <v>465</v>
      </c>
    </row>
    <row r="5" spans="1:11" s="13" customFormat="1" ht="75" x14ac:dyDescent="0.2">
      <c r="A5" s="10" t="s">
        <v>1</v>
      </c>
      <c r="B5" s="11" t="s">
        <v>2</v>
      </c>
      <c r="C5" s="11" t="s">
        <v>3</v>
      </c>
      <c r="D5" s="11" t="s">
        <v>182</v>
      </c>
      <c r="E5" s="12" t="s">
        <v>183</v>
      </c>
      <c r="F5" s="12" t="s">
        <v>184</v>
      </c>
      <c r="G5" s="11" t="s">
        <v>185</v>
      </c>
      <c r="H5" s="11" t="s">
        <v>186</v>
      </c>
    </row>
    <row r="6" spans="1:11" x14ac:dyDescent="0.3">
      <c r="A6" s="14"/>
      <c r="B6" s="15" t="s">
        <v>187</v>
      </c>
      <c r="C6" s="15"/>
      <c r="D6" s="16"/>
      <c r="E6" s="16"/>
      <c r="F6" s="16"/>
      <c r="G6" s="16"/>
      <c r="H6" s="16"/>
    </row>
    <row r="7" spans="1:11" s="19" customFormat="1" ht="16.5" customHeight="1" x14ac:dyDescent="0.3">
      <c r="A7" s="17" t="s">
        <v>200</v>
      </c>
      <c r="B7" s="18" t="s">
        <v>188</v>
      </c>
      <c r="C7" s="80">
        <f t="shared" ref="C7" si="0">+C8+C16</f>
        <v>0</v>
      </c>
      <c r="D7" s="94">
        <f t="shared" ref="D7:H7" si="1">+D8+D16</f>
        <v>992085800</v>
      </c>
      <c r="E7" s="94">
        <f t="shared" si="1"/>
        <v>960053990</v>
      </c>
      <c r="F7" s="94">
        <f t="shared" si="1"/>
        <v>851921660</v>
      </c>
      <c r="G7" s="94">
        <f t="shared" si="1"/>
        <v>784333117.92000008</v>
      </c>
      <c r="H7" s="94">
        <f t="shared" si="1"/>
        <v>85194380.87999998</v>
      </c>
      <c r="I7" s="33">
        <f>G7-[1]CHELTUIELI!$G$7</f>
        <v>85194380.880000114</v>
      </c>
      <c r="K7" s="33"/>
    </row>
    <row r="8" spans="1:11" s="19" customFormat="1" x14ac:dyDescent="0.3">
      <c r="A8" s="17" t="s">
        <v>202</v>
      </c>
      <c r="B8" s="20" t="s">
        <v>189</v>
      </c>
      <c r="C8" s="80">
        <f t="shared" ref="C8:H8" si="2">+C9+C10+C13+C11+C12+C15+C245+C14</f>
        <v>0</v>
      </c>
      <c r="D8" s="80">
        <f t="shared" si="2"/>
        <v>992085800</v>
      </c>
      <c r="E8" s="80">
        <f t="shared" si="2"/>
        <v>960053990</v>
      </c>
      <c r="F8" s="80">
        <f t="shared" si="2"/>
        <v>851921660</v>
      </c>
      <c r="G8" s="80">
        <f t="shared" si="2"/>
        <v>784333117.92000008</v>
      </c>
      <c r="H8" s="80">
        <f t="shared" si="2"/>
        <v>85194380.87999998</v>
      </c>
      <c r="K8" s="33"/>
    </row>
    <row r="9" spans="1:11" s="19" customFormat="1" x14ac:dyDescent="0.3">
      <c r="A9" s="17" t="s">
        <v>204</v>
      </c>
      <c r="B9" s="20" t="s">
        <v>190</v>
      </c>
      <c r="C9" s="80">
        <f t="shared" ref="C9" si="3">+C23</f>
        <v>0</v>
      </c>
      <c r="D9" s="80">
        <f t="shared" ref="D9:H9" si="4">+D23</f>
        <v>6596000</v>
      </c>
      <c r="E9" s="80">
        <f t="shared" si="4"/>
        <v>6596000</v>
      </c>
      <c r="F9" s="80">
        <f t="shared" si="4"/>
        <v>4924880</v>
      </c>
      <c r="G9" s="80">
        <f t="shared" si="4"/>
        <v>4306230</v>
      </c>
      <c r="H9" s="80">
        <f t="shared" si="4"/>
        <v>529340</v>
      </c>
      <c r="K9" s="33"/>
    </row>
    <row r="10" spans="1:11" s="19" customFormat="1" ht="16.5" customHeight="1" x14ac:dyDescent="0.3">
      <c r="A10" s="17" t="s">
        <v>205</v>
      </c>
      <c r="B10" s="20" t="s">
        <v>191</v>
      </c>
      <c r="C10" s="80">
        <f t="shared" ref="C10" si="5">+C44</f>
        <v>0</v>
      </c>
      <c r="D10" s="80">
        <f t="shared" ref="D10:H10" si="6">+D44</f>
        <v>697442190</v>
      </c>
      <c r="E10" s="80">
        <f t="shared" si="6"/>
        <v>665410380</v>
      </c>
      <c r="F10" s="80">
        <f t="shared" si="6"/>
        <v>577275910</v>
      </c>
      <c r="G10" s="80">
        <f t="shared" si="6"/>
        <v>532850404.19000006</v>
      </c>
      <c r="H10" s="80">
        <f t="shared" si="6"/>
        <v>63690503.899999976</v>
      </c>
      <c r="K10" s="33"/>
    </row>
    <row r="11" spans="1:11" s="19" customFormat="1" x14ac:dyDescent="0.3">
      <c r="A11" s="17" t="s">
        <v>207</v>
      </c>
      <c r="B11" s="20" t="s">
        <v>192</v>
      </c>
      <c r="C11" s="80">
        <f t="shared" ref="C11" si="7">+C72</f>
        <v>0</v>
      </c>
      <c r="D11" s="80">
        <f t="shared" ref="D11:H11" si="8">+D72</f>
        <v>0</v>
      </c>
      <c r="E11" s="80">
        <f t="shared" si="8"/>
        <v>0</v>
      </c>
      <c r="F11" s="80">
        <f t="shared" si="8"/>
        <v>0</v>
      </c>
      <c r="G11" s="80">
        <f t="shared" si="8"/>
        <v>0</v>
      </c>
      <c r="H11" s="80">
        <f t="shared" si="8"/>
        <v>0</v>
      </c>
      <c r="K11" s="33"/>
    </row>
    <row r="12" spans="1:11" s="19" customFormat="1" ht="30" x14ac:dyDescent="0.3">
      <c r="A12" s="17" t="s">
        <v>208</v>
      </c>
      <c r="B12" s="20" t="s">
        <v>193</v>
      </c>
      <c r="C12" s="80">
        <f t="shared" ref="C12" si="9">C246</f>
        <v>0</v>
      </c>
      <c r="D12" s="80">
        <f t="shared" ref="D12:H12" si="10">D246</f>
        <v>205347000</v>
      </c>
      <c r="E12" s="80">
        <f t="shared" si="10"/>
        <v>205347000</v>
      </c>
      <c r="F12" s="80">
        <f t="shared" si="10"/>
        <v>187020260</v>
      </c>
      <c r="G12" s="80">
        <f t="shared" si="10"/>
        <v>165323173</v>
      </c>
      <c r="H12" s="80">
        <f t="shared" si="10"/>
        <v>19394804</v>
      </c>
      <c r="K12" s="33"/>
    </row>
    <row r="13" spans="1:11" s="19" customFormat="1" ht="16.5" customHeight="1" x14ac:dyDescent="0.3">
      <c r="A13" s="17" t="s">
        <v>209</v>
      </c>
      <c r="B13" s="20" t="s">
        <v>194</v>
      </c>
      <c r="C13" s="80">
        <f t="shared" ref="C13" si="11">C263</f>
        <v>0</v>
      </c>
      <c r="D13" s="80">
        <f t="shared" ref="D13:H13" si="12">D263</f>
        <v>82700610</v>
      </c>
      <c r="E13" s="80">
        <f t="shared" si="12"/>
        <v>82700610</v>
      </c>
      <c r="F13" s="80">
        <f t="shared" si="12"/>
        <v>82700610</v>
      </c>
      <c r="G13" s="80">
        <f t="shared" si="12"/>
        <v>82415981</v>
      </c>
      <c r="H13" s="80">
        <f t="shared" si="12"/>
        <v>1627361</v>
      </c>
      <c r="K13" s="33"/>
    </row>
    <row r="14" spans="1:11" s="19" customFormat="1" ht="30" x14ac:dyDescent="0.3">
      <c r="A14" s="17" t="s">
        <v>211</v>
      </c>
      <c r="B14" s="20" t="s">
        <v>195</v>
      </c>
      <c r="C14" s="80">
        <f t="shared" ref="C14" si="13">C270</f>
        <v>0</v>
      </c>
      <c r="D14" s="80">
        <f t="shared" ref="D14:H14" si="14">D270</f>
        <v>0</v>
      </c>
      <c r="E14" s="80">
        <f t="shared" si="14"/>
        <v>0</v>
      </c>
      <c r="F14" s="80">
        <f t="shared" si="14"/>
        <v>0</v>
      </c>
      <c r="G14" s="80">
        <f t="shared" si="14"/>
        <v>0</v>
      </c>
      <c r="H14" s="80">
        <f t="shared" si="14"/>
        <v>0</v>
      </c>
      <c r="K14" s="33"/>
    </row>
    <row r="15" spans="1:11" s="19" customFormat="1" ht="16.5" customHeight="1" x14ac:dyDescent="0.3">
      <c r="A15" s="17" t="s">
        <v>213</v>
      </c>
      <c r="B15" s="20" t="s">
        <v>197</v>
      </c>
      <c r="C15" s="80">
        <f t="shared" ref="C15" si="15">C75</f>
        <v>0</v>
      </c>
      <c r="D15" s="80">
        <f t="shared" ref="D15:H15" si="16">D75</f>
        <v>0</v>
      </c>
      <c r="E15" s="80">
        <f t="shared" si="16"/>
        <v>0</v>
      </c>
      <c r="F15" s="80">
        <f t="shared" si="16"/>
        <v>0</v>
      </c>
      <c r="G15" s="80">
        <f t="shared" si="16"/>
        <v>0</v>
      </c>
      <c r="H15" s="80">
        <f t="shared" si="16"/>
        <v>0</v>
      </c>
      <c r="K15" s="33"/>
    </row>
    <row r="16" spans="1:11" s="19" customFormat="1" ht="16.5" customHeight="1" x14ac:dyDescent="0.3">
      <c r="A16" s="17" t="s">
        <v>215</v>
      </c>
      <c r="B16" s="20" t="s">
        <v>198</v>
      </c>
      <c r="C16" s="80">
        <f t="shared" ref="C16:C17" si="17">C78</f>
        <v>0</v>
      </c>
      <c r="D16" s="80">
        <f t="shared" ref="D16:H16" si="18">D78</f>
        <v>0</v>
      </c>
      <c r="E16" s="80">
        <f t="shared" si="18"/>
        <v>0</v>
      </c>
      <c r="F16" s="80">
        <f t="shared" si="18"/>
        <v>0</v>
      </c>
      <c r="G16" s="80">
        <f t="shared" si="18"/>
        <v>0</v>
      </c>
      <c r="H16" s="80">
        <f t="shared" si="18"/>
        <v>0</v>
      </c>
      <c r="K16" s="33"/>
    </row>
    <row r="17" spans="1:11" s="19" customFormat="1" x14ac:dyDescent="0.3">
      <c r="A17" s="17" t="s">
        <v>217</v>
      </c>
      <c r="B17" s="20" t="s">
        <v>199</v>
      </c>
      <c r="C17" s="80">
        <f t="shared" si="17"/>
        <v>0</v>
      </c>
      <c r="D17" s="80">
        <f t="shared" ref="D17:H17" si="19">D79</f>
        <v>0</v>
      </c>
      <c r="E17" s="80">
        <f t="shared" si="19"/>
        <v>0</v>
      </c>
      <c r="F17" s="80">
        <f t="shared" si="19"/>
        <v>0</v>
      </c>
      <c r="G17" s="80">
        <f t="shared" si="19"/>
        <v>0</v>
      </c>
      <c r="H17" s="80">
        <f t="shared" si="19"/>
        <v>0</v>
      </c>
      <c r="K17" s="33"/>
    </row>
    <row r="18" spans="1:11" s="19" customFormat="1" ht="30" x14ac:dyDescent="0.3">
      <c r="A18" s="17" t="s">
        <v>219</v>
      </c>
      <c r="B18" s="20" t="s">
        <v>201</v>
      </c>
      <c r="C18" s="80">
        <f t="shared" ref="C18" si="20">C245+C269</f>
        <v>0</v>
      </c>
      <c r="D18" s="80">
        <f t="shared" ref="D18:H18" si="21">D245+D269</f>
        <v>0</v>
      </c>
      <c r="E18" s="80">
        <f t="shared" si="21"/>
        <v>0</v>
      </c>
      <c r="F18" s="80">
        <f t="shared" si="21"/>
        <v>0</v>
      </c>
      <c r="G18" s="80">
        <f t="shared" si="21"/>
        <v>-617187.27</v>
      </c>
      <c r="H18" s="80">
        <f t="shared" si="21"/>
        <v>-47628.020000000019</v>
      </c>
      <c r="K18" s="33"/>
    </row>
    <row r="19" spans="1:11" s="19" customFormat="1" ht="16.5" customHeight="1" x14ac:dyDescent="0.3">
      <c r="A19" s="17" t="s">
        <v>221</v>
      </c>
      <c r="B19" s="20" t="s">
        <v>203</v>
      </c>
      <c r="C19" s="80">
        <f t="shared" ref="C19" si="22">+C20+C16</f>
        <v>0</v>
      </c>
      <c r="D19" s="80">
        <f t="shared" ref="D19:H19" si="23">+D20+D16</f>
        <v>992085800</v>
      </c>
      <c r="E19" s="80">
        <f t="shared" si="23"/>
        <v>960053990</v>
      </c>
      <c r="F19" s="80">
        <f t="shared" si="23"/>
        <v>851921660</v>
      </c>
      <c r="G19" s="80">
        <f t="shared" si="23"/>
        <v>784333117.92000008</v>
      </c>
      <c r="H19" s="80">
        <f t="shared" si="23"/>
        <v>85194380.87999998</v>
      </c>
      <c r="K19" s="33"/>
    </row>
    <row r="20" spans="1:11" s="19" customFormat="1" x14ac:dyDescent="0.3">
      <c r="A20" s="17" t="s">
        <v>223</v>
      </c>
      <c r="B20" s="20" t="s">
        <v>189</v>
      </c>
      <c r="C20" s="80">
        <f t="shared" ref="C20:H20" si="24">C9+C10+C11+C12+C13+C15+C245+C14</f>
        <v>0</v>
      </c>
      <c r="D20" s="80">
        <f t="shared" si="24"/>
        <v>992085800</v>
      </c>
      <c r="E20" s="80">
        <f t="shared" si="24"/>
        <v>960053990</v>
      </c>
      <c r="F20" s="80">
        <f t="shared" si="24"/>
        <v>851921660</v>
      </c>
      <c r="G20" s="80">
        <f t="shared" si="24"/>
        <v>784333117.92000008</v>
      </c>
      <c r="H20" s="80">
        <f t="shared" si="24"/>
        <v>85194380.87999998</v>
      </c>
      <c r="K20" s="33"/>
    </row>
    <row r="21" spans="1:11" s="19" customFormat="1" ht="16.5" customHeight="1" x14ac:dyDescent="0.3">
      <c r="A21" s="21" t="s">
        <v>225</v>
      </c>
      <c r="B21" s="20" t="s">
        <v>206</v>
      </c>
      <c r="C21" s="80">
        <f t="shared" ref="C21:H21" si="25">+C22+C78+C245</f>
        <v>0</v>
      </c>
      <c r="D21" s="80">
        <f t="shared" si="25"/>
        <v>909385190</v>
      </c>
      <c r="E21" s="80">
        <f t="shared" si="25"/>
        <v>877353380</v>
      </c>
      <c r="F21" s="80">
        <f t="shared" si="25"/>
        <v>769221050</v>
      </c>
      <c r="G21" s="80">
        <f t="shared" si="25"/>
        <v>701917136.92000008</v>
      </c>
      <c r="H21" s="80">
        <f t="shared" si="25"/>
        <v>83567019.87999998</v>
      </c>
      <c r="K21" s="33"/>
    </row>
    <row r="22" spans="1:11" s="19" customFormat="1" ht="16.5" customHeight="1" x14ac:dyDescent="0.3">
      <c r="A22" s="17" t="s">
        <v>227</v>
      </c>
      <c r="B22" s="20" t="s">
        <v>189</v>
      </c>
      <c r="C22" s="80">
        <f t="shared" ref="C22:H22" si="26">+C23+C44+C72+C246+C75+C270</f>
        <v>0</v>
      </c>
      <c r="D22" s="80">
        <f t="shared" si="26"/>
        <v>909385190</v>
      </c>
      <c r="E22" s="80">
        <f t="shared" si="26"/>
        <v>877353380</v>
      </c>
      <c r="F22" s="80">
        <f t="shared" si="26"/>
        <v>769221050</v>
      </c>
      <c r="G22" s="80">
        <f t="shared" si="26"/>
        <v>702479807.19000006</v>
      </c>
      <c r="H22" s="80">
        <f t="shared" si="26"/>
        <v>83614647.899999976</v>
      </c>
      <c r="K22" s="33"/>
    </row>
    <row r="23" spans="1:11" s="19" customFormat="1" x14ac:dyDescent="0.3">
      <c r="A23" s="17" t="s">
        <v>229</v>
      </c>
      <c r="B23" s="20" t="s">
        <v>190</v>
      </c>
      <c r="C23" s="80">
        <f t="shared" ref="C23" si="27">+C24+C36+C34</f>
        <v>0</v>
      </c>
      <c r="D23" s="80">
        <f t="shared" ref="D23:H23" si="28">+D24+D36+D34</f>
        <v>6596000</v>
      </c>
      <c r="E23" s="80">
        <f t="shared" si="28"/>
        <v>6596000</v>
      </c>
      <c r="F23" s="80">
        <f t="shared" si="28"/>
        <v>4924880</v>
      </c>
      <c r="G23" s="80">
        <f t="shared" si="28"/>
        <v>4306230</v>
      </c>
      <c r="H23" s="80">
        <f t="shared" si="28"/>
        <v>529340</v>
      </c>
      <c r="K23" s="33"/>
    </row>
    <row r="24" spans="1:11" s="19" customFormat="1" ht="16.5" customHeight="1" x14ac:dyDescent="0.3">
      <c r="A24" s="17" t="s">
        <v>231</v>
      </c>
      <c r="B24" s="20" t="s">
        <v>210</v>
      </c>
      <c r="C24" s="80">
        <f t="shared" ref="C24" si="29">C25+C28+C29+C30+C32+C26+C27+C31</f>
        <v>0</v>
      </c>
      <c r="D24" s="80">
        <f t="shared" ref="D24:H24" si="30">D25+D28+D29+D30+D32+D26+D27+D31</f>
        <v>6360200</v>
      </c>
      <c r="E24" s="80">
        <f t="shared" si="30"/>
        <v>6360200</v>
      </c>
      <c r="F24" s="80">
        <f t="shared" si="30"/>
        <v>4725460</v>
      </c>
      <c r="G24" s="80">
        <f t="shared" si="30"/>
        <v>4120363</v>
      </c>
      <c r="H24" s="80">
        <f t="shared" si="30"/>
        <v>518098</v>
      </c>
      <c r="K24" s="33"/>
    </row>
    <row r="25" spans="1:11" s="19" customFormat="1" ht="16.5" customHeight="1" x14ac:dyDescent="0.3">
      <c r="A25" s="22" t="s">
        <v>233</v>
      </c>
      <c r="B25" s="23" t="s">
        <v>212</v>
      </c>
      <c r="C25" s="81"/>
      <c r="D25" s="82">
        <v>5328200</v>
      </c>
      <c r="E25" s="82">
        <v>5328200</v>
      </c>
      <c r="F25" s="82">
        <v>3876240</v>
      </c>
      <c r="G25" s="44">
        <v>3394597</v>
      </c>
      <c r="H25" s="44">
        <f>G25-[1]CHELTUIELI!$G$25</f>
        <v>443340</v>
      </c>
      <c r="K25" s="33"/>
    </row>
    <row r="26" spans="1:11" s="19" customFormat="1" x14ac:dyDescent="0.3">
      <c r="A26" s="22" t="s">
        <v>235</v>
      </c>
      <c r="B26" s="23" t="s">
        <v>214</v>
      </c>
      <c r="C26" s="81"/>
      <c r="D26" s="82">
        <v>662000</v>
      </c>
      <c r="E26" s="82">
        <v>662000</v>
      </c>
      <c r="F26" s="82">
        <v>524390</v>
      </c>
      <c r="G26" s="44">
        <v>447333</v>
      </c>
      <c r="H26" s="44">
        <f>G26-[1]CHELTUIELI!$G$26</f>
        <v>51123</v>
      </c>
      <c r="K26" s="33"/>
    </row>
    <row r="27" spans="1:11" s="19" customFormat="1" x14ac:dyDescent="0.3">
      <c r="A27" s="22" t="s">
        <v>237</v>
      </c>
      <c r="B27" s="23" t="s">
        <v>216</v>
      </c>
      <c r="C27" s="81"/>
      <c r="D27" s="82">
        <v>33000</v>
      </c>
      <c r="E27" s="82">
        <v>33000</v>
      </c>
      <c r="F27" s="82">
        <v>26150</v>
      </c>
      <c r="G27" s="44">
        <v>21867</v>
      </c>
      <c r="H27" s="44">
        <f>G27-[1]CHELTUIELI!$G$27</f>
        <v>2308</v>
      </c>
      <c r="K27" s="33"/>
    </row>
    <row r="28" spans="1:11" s="19" customFormat="1" ht="16.5" customHeight="1" x14ac:dyDescent="0.3">
      <c r="A28" s="22" t="s">
        <v>239</v>
      </c>
      <c r="B28" s="24" t="s">
        <v>218</v>
      </c>
      <c r="C28" s="81"/>
      <c r="D28" s="82">
        <v>16000</v>
      </c>
      <c r="E28" s="82">
        <v>16000</v>
      </c>
      <c r="F28" s="82">
        <v>13030</v>
      </c>
      <c r="G28" s="44">
        <v>11248</v>
      </c>
      <c r="H28" s="44">
        <f>G28-[1]CHELTUIELI!$G$28</f>
        <v>1332</v>
      </c>
      <c r="K28" s="33"/>
    </row>
    <row r="29" spans="1:11" s="19" customFormat="1" ht="16.5" customHeight="1" x14ac:dyDescent="0.3">
      <c r="A29" s="22" t="s">
        <v>241</v>
      </c>
      <c r="B29" s="24" t="s">
        <v>220</v>
      </c>
      <c r="C29" s="81"/>
      <c r="D29" s="82">
        <v>1000</v>
      </c>
      <c r="E29" s="82">
        <v>1000</v>
      </c>
      <c r="F29" s="82">
        <v>80</v>
      </c>
      <c r="G29" s="44">
        <v>80</v>
      </c>
      <c r="H29" s="44">
        <f>G29-[1]CHELTUIELI!$G$29</f>
        <v>0</v>
      </c>
      <c r="K29" s="33"/>
    </row>
    <row r="30" spans="1:11" ht="16.5" customHeight="1" x14ac:dyDescent="0.3">
      <c r="A30" s="22" t="s">
        <v>243</v>
      </c>
      <c r="B30" s="24" t="s">
        <v>222</v>
      </c>
      <c r="C30" s="81"/>
      <c r="D30" s="82">
        <v>0</v>
      </c>
      <c r="E30" s="82">
        <v>0</v>
      </c>
      <c r="F30" s="82">
        <v>0</v>
      </c>
      <c r="G30" s="44">
        <v>0</v>
      </c>
      <c r="H30" s="44">
        <f>G30-[1]CHELTUIELI!$G$30</f>
        <v>0</v>
      </c>
      <c r="K30" s="33"/>
    </row>
    <row r="31" spans="1:11" ht="16.5" customHeight="1" x14ac:dyDescent="0.3">
      <c r="A31" s="22" t="s">
        <v>244</v>
      </c>
      <c r="B31" s="24" t="s">
        <v>224</v>
      </c>
      <c r="C31" s="81"/>
      <c r="D31" s="82">
        <v>210000</v>
      </c>
      <c r="E31" s="82">
        <v>210000</v>
      </c>
      <c r="F31" s="82">
        <v>175570</v>
      </c>
      <c r="G31" s="44">
        <v>148084</v>
      </c>
      <c r="H31" s="44">
        <f>G31-[1]CHELTUIELI!$G$31</f>
        <v>16814</v>
      </c>
      <c r="K31" s="33"/>
    </row>
    <row r="32" spans="1:11" ht="16.5" customHeight="1" x14ac:dyDescent="0.3">
      <c r="A32" s="22" t="s">
        <v>246</v>
      </c>
      <c r="B32" s="24" t="s">
        <v>226</v>
      </c>
      <c r="C32" s="81"/>
      <c r="D32" s="82">
        <v>110000</v>
      </c>
      <c r="E32" s="82">
        <v>110000</v>
      </c>
      <c r="F32" s="82">
        <v>110000</v>
      </c>
      <c r="G32" s="44">
        <v>97154</v>
      </c>
      <c r="H32" s="44">
        <f>G32-[1]CHELTUIELI!$G$32</f>
        <v>3181</v>
      </c>
      <c r="K32" s="33"/>
    </row>
    <row r="33" spans="1:11" ht="16.5" customHeight="1" x14ac:dyDescent="0.3">
      <c r="A33" s="22"/>
      <c r="B33" s="24" t="s">
        <v>228</v>
      </c>
      <c r="C33" s="81"/>
      <c r="D33" s="82">
        <v>0</v>
      </c>
      <c r="E33" s="82">
        <v>0</v>
      </c>
      <c r="F33" s="82">
        <v>0</v>
      </c>
      <c r="G33" s="44">
        <v>0</v>
      </c>
      <c r="H33" s="44">
        <f>G33-[2]CHELTUIELI!$G$33</f>
        <v>0</v>
      </c>
      <c r="K33" s="33"/>
    </row>
    <row r="34" spans="1:11" ht="16.5" customHeight="1" x14ac:dyDescent="0.3">
      <c r="A34" s="22" t="s">
        <v>248</v>
      </c>
      <c r="B34" s="20" t="s">
        <v>230</v>
      </c>
      <c r="C34" s="81">
        <f t="shared" ref="C34:H34" si="31">C35</f>
        <v>0</v>
      </c>
      <c r="D34" s="81">
        <f t="shared" si="31"/>
        <v>92800</v>
      </c>
      <c r="E34" s="81">
        <f t="shared" si="31"/>
        <v>92800</v>
      </c>
      <c r="F34" s="81">
        <f t="shared" si="31"/>
        <v>92800</v>
      </c>
      <c r="G34" s="81">
        <f t="shared" si="31"/>
        <v>92800</v>
      </c>
      <c r="H34" s="81">
        <f t="shared" si="31"/>
        <v>0</v>
      </c>
      <c r="K34" s="33"/>
    </row>
    <row r="35" spans="1:11" ht="16.5" customHeight="1" x14ac:dyDescent="0.3">
      <c r="A35" s="22" t="s">
        <v>250</v>
      </c>
      <c r="B35" s="24" t="s">
        <v>232</v>
      </c>
      <c r="C35" s="81"/>
      <c r="D35" s="82">
        <v>92800</v>
      </c>
      <c r="E35" s="82">
        <v>92800</v>
      </c>
      <c r="F35" s="82">
        <v>92800</v>
      </c>
      <c r="G35" s="44">
        <v>92800</v>
      </c>
      <c r="H35" s="44">
        <f>G35-[1]CHELTUIELI!$G$35</f>
        <v>0</v>
      </c>
      <c r="K35" s="33"/>
    </row>
    <row r="36" spans="1:11" ht="16.5" customHeight="1" x14ac:dyDescent="0.3">
      <c r="A36" s="17" t="s">
        <v>252</v>
      </c>
      <c r="B36" s="20" t="s">
        <v>234</v>
      </c>
      <c r="C36" s="80">
        <f t="shared" ref="C36:H36" si="32">+C37+C38+C39+C40+C41+C42+C43</f>
        <v>0</v>
      </c>
      <c r="D36" s="80">
        <f t="shared" si="32"/>
        <v>143000</v>
      </c>
      <c r="E36" s="80">
        <f t="shared" si="32"/>
        <v>143000</v>
      </c>
      <c r="F36" s="80">
        <f t="shared" si="32"/>
        <v>106620</v>
      </c>
      <c r="G36" s="80">
        <f t="shared" si="32"/>
        <v>93067</v>
      </c>
      <c r="H36" s="80">
        <f t="shared" si="32"/>
        <v>11242</v>
      </c>
      <c r="K36" s="33"/>
    </row>
    <row r="37" spans="1:11" ht="16.5" customHeight="1" x14ac:dyDescent="0.3">
      <c r="A37" s="22" t="s">
        <v>254</v>
      </c>
      <c r="B37" s="24" t="s">
        <v>236</v>
      </c>
      <c r="C37" s="81"/>
      <c r="D37" s="82">
        <v>0</v>
      </c>
      <c r="E37" s="82">
        <v>0</v>
      </c>
      <c r="F37" s="82">
        <v>0</v>
      </c>
      <c r="G37" s="44">
        <v>0</v>
      </c>
      <c r="H37" s="44">
        <v>0</v>
      </c>
      <c r="K37" s="33"/>
    </row>
    <row r="38" spans="1:11" ht="16.5" customHeight="1" x14ac:dyDescent="0.3">
      <c r="A38" s="22" t="s">
        <v>256</v>
      </c>
      <c r="B38" s="24" t="s">
        <v>238</v>
      </c>
      <c r="C38" s="81"/>
      <c r="D38" s="82">
        <v>0</v>
      </c>
      <c r="E38" s="82">
        <v>0</v>
      </c>
      <c r="F38" s="82">
        <v>0</v>
      </c>
      <c r="G38" s="44">
        <v>0</v>
      </c>
      <c r="H38" s="44">
        <v>0</v>
      </c>
      <c r="K38" s="33"/>
    </row>
    <row r="39" spans="1:11" s="19" customFormat="1" ht="16.5" customHeight="1" x14ac:dyDescent="0.3">
      <c r="A39" s="22" t="s">
        <v>258</v>
      </c>
      <c r="B39" s="24" t="s">
        <v>240</v>
      </c>
      <c r="C39" s="81"/>
      <c r="D39" s="82">
        <v>0</v>
      </c>
      <c r="E39" s="82">
        <v>0</v>
      </c>
      <c r="F39" s="82">
        <v>0</v>
      </c>
      <c r="G39" s="44">
        <v>0</v>
      </c>
      <c r="H39" s="44">
        <v>0</v>
      </c>
      <c r="K39" s="33"/>
    </row>
    <row r="40" spans="1:11" ht="16.5" customHeight="1" x14ac:dyDescent="0.3">
      <c r="A40" s="22" t="s">
        <v>260</v>
      </c>
      <c r="B40" s="25" t="s">
        <v>242</v>
      </c>
      <c r="C40" s="81"/>
      <c r="D40" s="82">
        <v>0</v>
      </c>
      <c r="E40" s="82">
        <v>0</v>
      </c>
      <c r="F40" s="82">
        <v>0</v>
      </c>
      <c r="G40" s="44">
        <v>0</v>
      </c>
      <c r="H40" s="44">
        <v>0</v>
      </c>
      <c r="K40" s="33"/>
    </row>
    <row r="41" spans="1:11" ht="16.5" customHeight="1" x14ac:dyDescent="0.3">
      <c r="A41" s="22" t="s">
        <v>262</v>
      </c>
      <c r="B41" s="25" t="s">
        <v>41</v>
      </c>
      <c r="C41" s="81"/>
      <c r="D41" s="82">
        <v>0</v>
      </c>
      <c r="E41" s="82">
        <v>0</v>
      </c>
      <c r="F41" s="82">
        <v>0</v>
      </c>
      <c r="G41" s="44">
        <v>0</v>
      </c>
      <c r="H41" s="44">
        <v>0</v>
      </c>
      <c r="K41" s="33"/>
    </row>
    <row r="42" spans="1:11" ht="16.5" customHeight="1" x14ac:dyDescent="0.3">
      <c r="A42" s="22" t="s">
        <v>264</v>
      </c>
      <c r="B42" s="25" t="s">
        <v>245</v>
      </c>
      <c r="C42" s="81"/>
      <c r="D42" s="82">
        <v>143000</v>
      </c>
      <c r="E42" s="82">
        <v>143000</v>
      </c>
      <c r="F42" s="82">
        <v>106620</v>
      </c>
      <c r="G42" s="44">
        <v>93067</v>
      </c>
      <c r="H42" s="44">
        <f>G42-[1]CHELTUIELI!$G$42</f>
        <v>11242</v>
      </c>
      <c r="K42" s="33"/>
    </row>
    <row r="43" spans="1:11" ht="16.5" customHeight="1" x14ac:dyDescent="0.3">
      <c r="A43" s="22" t="s">
        <v>266</v>
      </c>
      <c r="B43" s="25" t="s">
        <v>247</v>
      </c>
      <c r="C43" s="81"/>
      <c r="D43" s="82">
        <v>0</v>
      </c>
      <c r="E43" s="82">
        <v>0</v>
      </c>
      <c r="F43" s="82">
        <v>0</v>
      </c>
      <c r="G43" s="44">
        <v>0</v>
      </c>
      <c r="H43" s="44">
        <v>0</v>
      </c>
      <c r="K43" s="33"/>
    </row>
    <row r="44" spans="1:11" ht="16.5" customHeight="1" x14ac:dyDescent="0.3">
      <c r="A44" s="17" t="s">
        <v>268</v>
      </c>
      <c r="B44" s="20" t="s">
        <v>191</v>
      </c>
      <c r="C44" s="80">
        <f t="shared" ref="C44" si="33">+C45+C59+C58+C61+C64+C66+C67+C69+C65+C68</f>
        <v>0</v>
      </c>
      <c r="D44" s="80">
        <f t="shared" ref="D44:H44" si="34">+D45+D59+D58+D61+D64+D66+D67+D69+D65+D68</f>
        <v>697442190</v>
      </c>
      <c r="E44" s="80">
        <f t="shared" si="34"/>
        <v>665410380</v>
      </c>
      <c r="F44" s="80">
        <f t="shared" si="34"/>
        <v>577275910</v>
      </c>
      <c r="G44" s="80">
        <f t="shared" si="34"/>
        <v>532850404.19000006</v>
      </c>
      <c r="H44" s="80">
        <f t="shared" si="34"/>
        <v>63690503.899999976</v>
      </c>
      <c r="K44" s="33"/>
    </row>
    <row r="45" spans="1:11" ht="16.5" customHeight="1" x14ac:dyDescent="0.3">
      <c r="A45" s="17" t="s">
        <v>270</v>
      </c>
      <c r="B45" s="20" t="s">
        <v>249</v>
      </c>
      <c r="C45" s="80">
        <f t="shared" ref="C45" si="35">+C46+C47+C48+C49+C50+C51+C52+C53+C55</f>
        <v>0</v>
      </c>
      <c r="D45" s="80">
        <f t="shared" ref="D45:H45" si="36">+D46+D47+D48+D49+D50+D51+D52+D53+D55</f>
        <v>697272910</v>
      </c>
      <c r="E45" s="80">
        <f t="shared" si="36"/>
        <v>665241100</v>
      </c>
      <c r="F45" s="80">
        <f t="shared" si="36"/>
        <v>577139450</v>
      </c>
      <c r="G45" s="80">
        <f t="shared" si="36"/>
        <v>532743051.36000001</v>
      </c>
      <c r="H45" s="80">
        <f t="shared" si="36"/>
        <v>63666044.559999973</v>
      </c>
      <c r="K45" s="33"/>
    </row>
    <row r="46" spans="1:11" s="19" customFormat="1" ht="16.5" customHeight="1" x14ac:dyDescent="0.3">
      <c r="A46" s="22" t="s">
        <v>272</v>
      </c>
      <c r="B46" s="24" t="s">
        <v>251</v>
      </c>
      <c r="C46" s="81"/>
      <c r="D46" s="82">
        <v>51000</v>
      </c>
      <c r="E46" s="82">
        <v>51000</v>
      </c>
      <c r="F46" s="82">
        <v>40000</v>
      </c>
      <c r="G46" s="44">
        <v>36732.660000000003</v>
      </c>
      <c r="H46" s="44">
        <f>G46-[1]CHELTUIELI!$G$46</f>
        <v>5823.7400000000052</v>
      </c>
      <c r="K46" s="33"/>
    </row>
    <row r="47" spans="1:11" s="19" customFormat="1" ht="16.5" customHeight="1" x14ac:dyDescent="0.3">
      <c r="A47" s="22" t="s">
        <v>274</v>
      </c>
      <c r="B47" s="24" t="s">
        <v>253</v>
      </c>
      <c r="C47" s="81"/>
      <c r="D47" s="82">
        <v>0</v>
      </c>
      <c r="E47" s="82">
        <v>0</v>
      </c>
      <c r="F47" s="82">
        <v>0</v>
      </c>
      <c r="G47" s="44">
        <v>0</v>
      </c>
      <c r="H47" s="44">
        <f>G47-[1]CHELTUIELI!$G$47</f>
        <v>0</v>
      </c>
      <c r="K47" s="33"/>
    </row>
    <row r="48" spans="1:11" ht="16.5" customHeight="1" x14ac:dyDescent="0.3">
      <c r="A48" s="22" t="s">
        <v>276</v>
      </c>
      <c r="B48" s="24" t="s">
        <v>255</v>
      </c>
      <c r="C48" s="81"/>
      <c r="D48" s="82">
        <v>140000</v>
      </c>
      <c r="E48" s="82">
        <v>140000</v>
      </c>
      <c r="F48" s="82">
        <v>105000</v>
      </c>
      <c r="G48" s="44">
        <v>102839.01</v>
      </c>
      <c r="H48" s="44">
        <f>G48-[1]CHELTUIELI!$G$48</f>
        <v>9166.3099999999977</v>
      </c>
      <c r="K48" s="33"/>
    </row>
    <row r="49" spans="1:11" ht="16.5" customHeight="1" x14ac:dyDescent="0.3">
      <c r="A49" s="22" t="s">
        <v>278</v>
      </c>
      <c r="B49" s="24" t="s">
        <v>257</v>
      </c>
      <c r="C49" s="81"/>
      <c r="D49" s="82">
        <v>13500</v>
      </c>
      <c r="E49" s="82">
        <v>13500</v>
      </c>
      <c r="F49" s="82">
        <v>13500</v>
      </c>
      <c r="G49" s="44">
        <v>9515.52</v>
      </c>
      <c r="H49" s="44">
        <f>G49-[1]CHELTUIELI!$G$49</f>
        <v>1281.5100000000002</v>
      </c>
      <c r="K49" s="33"/>
    </row>
    <row r="50" spans="1:11" ht="16.5" customHeight="1" x14ac:dyDescent="0.3">
      <c r="A50" s="22" t="s">
        <v>280</v>
      </c>
      <c r="B50" s="24" t="s">
        <v>259</v>
      </c>
      <c r="C50" s="81"/>
      <c r="D50" s="82">
        <v>9590</v>
      </c>
      <c r="E50" s="82">
        <v>9590</v>
      </c>
      <c r="F50" s="82">
        <v>9590</v>
      </c>
      <c r="G50" s="44">
        <v>8767.91</v>
      </c>
      <c r="H50" s="44">
        <f>G50-[1]CHELTUIELI!$G$50</f>
        <v>0</v>
      </c>
      <c r="K50" s="33"/>
    </row>
    <row r="51" spans="1:11" ht="16.5" customHeight="1" x14ac:dyDescent="0.3">
      <c r="A51" s="22" t="s">
        <v>282</v>
      </c>
      <c r="B51" s="24" t="s">
        <v>261</v>
      </c>
      <c r="C51" s="81"/>
      <c r="D51" s="82">
        <v>0</v>
      </c>
      <c r="E51" s="82">
        <v>0</v>
      </c>
      <c r="F51" s="82">
        <v>0</v>
      </c>
      <c r="G51" s="44">
        <v>0</v>
      </c>
      <c r="H51" s="44">
        <f>G51-[1]CHELTUIELI!$G$51</f>
        <v>0</v>
      </c>
      <c r="K51" s="33"/>
    </row>
    <row r="52" spans="1:11" ht="16.5" customHeight="1" x14ac:dyDescent="0.3">
      <c r="A52" s="22" t="s">
        <v>284</v>
      </c>
      <c r="B52" s="24" t="s">
        <v>263</v>
      </c>
      <c r="C52" s="81"/>
      <c r="D52" s="82">
        <v>78670</v>
      </c>
      <c r="E52" s="82">
        <v>78670</v>
      </c>
      <c r="F52" s="82">
        <v>59170</v>
      </c>
      <c r="G52" s="44">
        <v>38762.31</v>
      </c>
      <c r="H52" s="44">
        <f>G52-[1]CHELTUIELI!$G$52</f>
        <v>7472.2799999999988</v>
      </c>
      <c r="K52" s="33"/>
    </row>
    <row r="53" spans="1:11" ht="16.5" customHeight="1" x14ac:dyDescent="0.35">
      <c r="A53" s="17" t="s">
        <v>286</v>
      </c>
      <c r="B53" s="20" t="s">
        <v>265</v>
      </c>
      <c r="C53" s="83">
        <f t="shared" ref="C53:H53" si="37">+C54+C89</f>
        <v>0</v>
      </c>
      <c r="D53" s="83">
        <f t="shared" si="37"/>
        <v>696579150</v>
      </c>
      <c r="E53" s="83">
        <f t="shared" si="37"/>
        <v>664547340</v>
      </c>
      <c r="F53" s="83">
        <f t="shared" si="37"/>
        <v>576636940</v>
      </c>
      <c r="G53" s="83">
        <f t="shared" si="37"/>
        <v>532330018.87</v>
      </c>
      <c r="H53" s="83">
        <f t="shared" si="37"/>
        <v>63612530.919999972</v>
      </c>
      <c r="K53" s="33"/>
    </row>
    <row r="54" spans="1:11" ht="16.5" customHeight="1" x14ac:dyDescent="0.3">
      <c r="A54" s="27" t="s">
        <v>288</v>
      </c>
      <c r="B54" s="28" t="s">
        <v>267</v>
      </c>
      <c r="C54" s="84"/>
      <c r="D54" s="82">
        <v>78000</v>
      </c>
      <c r="E54" s="82">
        <v>78000</v>
      </c>
      <c r="F54" s="82">
        <v>61000</v>
      </c>
      <c r="G54" s="44">
        <v>36030.800000000003</v>
      </c>
      <c r="H54" s="44">
        <f>G54-[1]CHELTUIELI!$G$54</f>
        <v>2443.1399999999994</v>
      </c>
      <c r="K54" s="33"/>
    </row>
    <row r="55" spans="1:11" s="19" customFormat="1" ht="16.5" customHeight="1" x14ac:dyDescent="0.3">
      <c r="A55" s="22" t="s">
        <v>290</v>
      </c>
      <c r="B55" s="24" t="s">
        <v>269</v>
      </c>
      <c r="C55" s="81"/>
      <c r="D55" s="82">
        <v>401000</v>
      </c>
      <c r="E55" s="82">
        <v>401000</v>
      </c>
      <c r="F55" s="82">
        <v>275250</v>
      </c>
      <c r="G55" s="44">
        <v>216415.08</v>
      </c>
      <c r="H55" s="44">
        <f>G55-[1]CHELTUIELI!$G$55</f>
        <v>29769.799999999988</v>
      </c>
      <c r="K55" s="33"/>
    </row>
    <row r="56" spans="1:11" s="26" customFormat="1" ht="16.5" customHeight="1" x14ac:dyDescent="0.3">
      <c r="A56" s="22"/>
      <c r="B56" s="24" t="s">
        <v>271</v>
      </c>
      <c r="C56" s="81"/>
      <c r="D56" s="82">
        <v>0</v>
      </c>
      <c r="E56" s="82">
        <v>0</v>
      </c>
      <c r="F56" s="82">
        <v>0</v>
      </c>
      <c r="G56" s="44">
        <v>0</v>
      </c>
      <c r="H56" s="44">
        <f>G56-[2]CHELTUIELI!$G$56</f>
        <v>0</v>
      </c>
      <c r="K56" s="33"/>
    </row>
    <row r="57" spans="1:11" ht="16.5" customHeight="1" x14ac:dyDescent="0.3">
      <c r="A57" s="22"/>
      <c r="B57" s="24" t="s">
        <v>273</v>
      </c>
      <c r="C57" s="81"/>
      <c r="D57" s="82">
        <v>75000</v>
      </c>
      <c r="E57" s="82">
        <v>75000</v>
      </c>
      <c r="F57" s="82">
        <v>56250</v>
      </c>
      <c r="G57" s="95">
        <v>49875.28</v>
      </c>
      <c r="H57" s="44">
        <f>G57-[1]CHELTUIELI!$G$57</f>
        <v>6234.4099999999962</v>
      </c>
      <c r="K57" s="33"/>
    </row>
    <row r="58" spans="1:11" s="19" customFormat="1" ht="16.5" customHeight="1" x14ac:dyDescent="0.3">
      <c r="A58" s="17" t="s">
        <v>294</v>
      </c>
      <c r="B58" s="24" t="s">
        <v>275</v>
      </c>
      <c r="C58" s="81"/>
      <c r="D58" s="82">
        <v>120000</v>
      </c>
      <c r="E58" s="82">
        <v>120000</v>
      </c>
      <c r="F58" s="82">
        <v>90000</v>
      </c>
      <c r="G58" s="44">
        <v>76698.97</v>
      </c>
      <c r="H58" s="44">
        <f>G58-[1]CHELTUIELI!$G$58</f>
        <v>5167.3399999999965</v>
      </c>
      <c r="K58" s="33"/>
    </row>
    <row r="59" spans="1:11" s="19" customFormat="1" ht="16.5" customHeight="1" x14ac:dyDescent="0.3">
      <c r="A59" s="17" t="s">
        <v>296</v>
      </c>
      <c r="B59" s="20" t="s">
        <v>277</v>
      </c>
      <c r="C59" s="85">
        <f t="shared" ref="C59:H59" si="38">+C60</f>
        <v>0</v>
      </c>
      <c r="D59" s="85">
        <f t="shared" si="38"/>
        <v>34000</v>
      </c>
      <c r="E59" s="85">
        <f t="shared" si="38"/>
        <v>34000</v>
      </c>
      <c r="F59" s="85">
        <f t="shared" si="38"/>
        <v>33000</v>
      </c>
      <c r="G59" s="85">
        <f t="shared" si="38"/>
        <v>21074.98</v>
      </c>
      <c r="H59" s="85">
        <f t="shared" si="38"/>
        <v>18300</v>
      </c>
      <c r="K59" s="33"/>
    </row>
    <row r="60" spans="1:11" s="19" customFormat="1" ht="16.5" customHeight="1" x14ac:dyDescent="0.3">
      <c r="A60" s="22" t="s">
        <v>298</v>
      </c>
      <c r="B60" s="24" t="s">
        <v>279</v>
      </c>
      <c r="C60" s="81"/>
      <c r="D60" s="82">
        <v>34000</v>
      </c>
      <c r="E60" s="82">
        <v>34000</v>
      </c>
      <c r="F60" s="82">
        <v>33000</v>
      </c>
      <c r="G60" s="44">
        <v>21074.98</v>
      </c>
      <c r="H60" s="44">
        <f>G60-[1]CHELTUIELI!$G$60</f>
        <v>18300</v>
      </c>
      <c r="K60" s="33"/>
    </row>
    <row r="61" spans="1:11" s="19" customFormat="1" ht="16.5" customHeight="1" x14ac:dyDescent="0.3">
      <c r="A61" s="17" t="s">
        <v>300</v>
      </c>
      <c r="B61" s="20" t="s">
        <v>281</v>
      </c>
      <c r="C61" s="80">
        <f t="shared" ref="C61:H61" si="39">+C62+C63</f>
        <v>0</v>
      </c>
      <c r="D61" s="80">
        <f t="shared" si="39"/>
        <v>1000</v>
      </c>
      <c r="E61" s="80">
        <f t="shared" si="39"/>
        <v>1000</v>
      </c>
      <c r="F61" s="80">
        <f t="shared" si="39"/>
        <v>750</v>
      </c>
      <c r="G61" s="80">
        <f t="shared" si="39"/>
        <v>0</v>
      </c>
      <c r="H61" s="80">
        <f t="shared" si="39"/>
        <v>0</v>
      </c>
      <c r="K61" s="33"/>
    </row>
    <row r="62" spans="1:11" ht="16.5" customHeight="1" x14ac:dyDescent="0.3">
      <c r="A62" s="17" t="s">
        <v>301</v>
      </c>
      <c r="B62" s="24" t="s">
        <v>283</v>
      </c>
      <c r="C62" s="81"/>
      <c r="D62" s="82">
        <v>1000</v>
      </c>
      <c r="E62" s="82">
        <v>1000</v>
      </c>
      <c r="F62" s="82">
        <v>750</v>
      </c>
      <c r="G62" s="44">
        <v>0</v>
      </c>
      <c r="H62" s="44">
        <f>G62-[2]CHELTUIELI!$G$62</f>
        <v>0</v>
      </c>
      <c r="K62" s="33"/>
    </row>
    <row r="63" spans="1:11" s="19" customFormat="1" ht="16.5" customHeight="1" x14ac:dyDescent="0.3">
      <c r="A63" s="17" t="s">
        <v>303</v>
      </c>
      <c r="B63" s="24" t="s">
        <v>285</v>
      </c>
      <c r="C63" s="81"/>
      <c r="D63" s="82">
        <v>0</v>
      </c>
      <c r="E63" s="82">
        <v>0</v>
      </c>
      <c r="F63" s="82">
        <v>0</v>
      </c>
      <c r="G63" s="44">
        <v>0</v>
      </c>
      <c r="H63" s="44">
        <f>G63-[2]CHELTUIELI!$G$63</f>
        <v>0</v>
      </c>
      <c r="K63" s="33"/>
    </row>
    <row r="64" spans="1:11" ht="16.5" customHeight="1" x14ac:dyDescent="0.3">
      <c r="A64" s="22" t="s">
        <v>305</v>
      </c>
      <c r="B64" s="24" t="s">
        <v>287</v>
      </c>
      <c r="C64" s="81"/>
      <c r="D64" s="82">
        <v>3600</v>
      </c>
      <c r="E64" s="82">
        <v>3600</v>
      </c>
      <c r="F64" s="82">
        <v>2700</v>
      </c>
      <c r="G64" s="44">
        <v>999.6</v>
      </c>
      <c r="H64" s="44">
        <f>G64-[2]CHELTUIELI!$G$64</f>
        <v>0</v>
      </c>
      <c r="K64" s="33"/>
    </row>
    <row r="65" spans="1:11" ht="16.5" customHeight="1" x14ac:dyDescent="0.3">
      <c r="A65" s="22" t="s">
        <v>306</v>
      </c>
      <c r="B65" s="23" t="s">
        <v>289</v>
      </c>
      <c r="C65" s="81"/>
      <c r="D65" s="82">
        <v>0</v>
      </c>
      <c r="E65" s="82">
        <v>0</v>
      </c>
      <c r="F65" s="82">
        <v>0</v>
      </c>
      <c r="G65" s="44">
        <v>0</v>
      </c>
      <c r="H65" s="44">
        <f>G65-[2]CHELTUIELI!$G$65</f>
        <v>0</v>
      </c>
      <c r="K65" s="33"/>
    </row>
    <row r="66" spans="1:11" ht="16.5" customHeight="1" x14ac:dyDescent="0.3">
      <c r="A66" s="22" t="s">
        <v>308</v>
      </c>
      <c r="B66" s="24" t="s">
        <v>291</v>
      </c>
      <c r="C66" s="81"/>
      <c r="D66" s="82">
        <v>0</v>
      </c>
      <c r="E66" s="82">
        <v>0</v>
      </c>
      <c r="F66" s="82">
        <v>0</v>
      </c>
      <c r="G66" s="44">
        <v>0</v>
      </c>
      <c r="H66" s="44">
        <f>G66-[2]CHELTUIELI!$G$66</f>
        <v>0</v>
      </c>
      <c r="K66" s="33"/>
    </row>
    <row r="67" spans="1:11" ht="16.5" customHeight="1" x14ac:dyDescent="0.3">
      <c r="A67" s="22" t="s">
        <v>310</v>
      </c>
      <c r="B67" s="24" t="s">
        <v>292</v>
      </c>
      <c r="C67" s="81"/>
      <c r="D67" s="82">
        <v>9000</v>
      </c>
      <c r="E67" s="82">
        <v>9000</v>
      </c>
      <c r="F67" s="82">
        <v>8500</v>
      </c>
      <c r="G67" s="44">
        <v>7437.5</v>
      </c>
      <c r="H67" s="44">
        <f>G67-[1]CHELTUIELI!$G$67</f>
        <v>952</v>
      </c>
      <c r="K67" s="33"/>
    </row>
    <row r="68" spans="1:11" ht="30" x14ac:dyDescent="0.3">
      <c r="A68" s="22" t="s">
        <v>311</v>
      </c>
      <c r="B68" s="24" t="s">
        <v>293</v>
      </c>
      <c r="C68" s="81"/>
      <c r="D68" s="82">
        <v>1000</v>
      </c>
      <c r="E68" s="82">
        <v>1000</v>
      </c>
      <c r="F68" s="82">
        <v>1000</v>
      </c>
      <c r="G68" s="44">
        <v>1000</v>
      </c>
      <c r="H68" s="44">
        <f>G68-[1]CHELTUIELI!$G$68</f>
        <v>0</v>
      </c>
      <c r="K68" s="33"/>
    </row>
    <row r="69" spans="1:11" ht="16.5" customHeight="1" x14ac:dyDescent="0.3">
      <c r="A69" s="17" t="s">
        <v>312</v>
      </c>
      <c r="B69" s="20" t="s">
        <v>295</v>
      </c>
      <c r="C69" s="85">
        <f t="shared" ref="C69:H69" si="40">+C70+C71</f>
        <v>0</v>
      </c>
      <c r="D69" s="85">
        <f t="shared" si="40"/>
        <v>680</v>
      </c>
      <c r="E69" s="85">
        <f t="shared" si="40"/>
        <v>680</v>
      </c>
      <c r="F69" s="85">
        <f t="shared" si="40"/>
        <v>510</v>
      </c>
      <c r="G69" s="85">
        <f t="shared" si="40"/>
        <v>141.78</v>
      </c>
      <c r="H69" s="85">
        <f t="shared" si="40"/>
        <v>40</v>
      </c>
      <c r="K69" s="33"/>
    </row>
    <row r="70" spans="1:11" ht="16.5" customHeight="1" x14ac:dyDescent="0.3">
      <c r="A70" s="22" t="s">
        <v>314</v>
      </c>
      <c r="B70" s="24" t="s">
        <v>297</v>
      </c>
      <c r="C70" s="81"/>
      <c r="D70" s="82">
        <v>0</v>
      </c>
      <c r="E70" s="82">
        <v>0</v>
      </c>
      <c r="F70" s="82">
        <v>0</v>
      </c>
      <c r="G70" s="44">
        <v>0</v>
      </c>
      <c r="H70" s="44">
        <f>G70-[1]CHELTUIELI!$G$70</f>
        <v>0</v>
      </c>
      <c r="K70" s="33"/>
    </row>
    <row r="71" spans="1:11" s="19" customFormat="1" ht="16.5" customHeight="1" x14ac:dyDescent="0.3">
      <c r="A71" s="22" t="s">
        <v>316</v>
      </c>
      <c r="B71" s="24" t="s">
        <v>299</v>
      </c>
      <c r="C71" s="81"/>
      <c r="D71" s="82">
        <v>680</v>
      </c>
      <c r="E71" s="82">
        <v>680</v>
      </c>
      <c r="F71" s="82">
        <v>510</v>
      </c>
      <c r="G71" s="86">
        <v>141.78</v>
      </c>
      <c r="H71" s="44">
        <f>G71-[1]CHELTUIELI!$G$71</f>
        <v>40</v>
      </c>
      <c r="K71" s="33"/>
    </row>
    <row r="72" spans="1:11" ht="16.5" customHeight="1" x14ac:dyDescent="0.3">
      <c r="A72" s="17" t="s">
        <v>318</v>
      </c>
      <c r="B72" s="20" t="s">
        <v>192</v>
      </c>
      <c r="C72" s="80">
        <f>+C73</f>
        <v>0</v>
      </c>
      <c r="D72" s="80">
        <f t="shared" ref="D72:H73" si="41">+D73</f>
        <v>0</v>
      </c>
      <c r="E72" s="80">
        <f t="shared" si="41"/>
        <v>0</v>
      </c>
      <c r="F72" s="80">
        <f t="shared" si="41"/>
        <v>0</v>
      </c>
      <c r="G72" s="80">
        <f t="shared" si="41"/>
        <v>0</v>
      </c>
      <c r="H72" s="80">
        <f t="shared" si="41"/>
        <v>0</v>
      </c>
      <c r="K72" s="33"/>
    </row>
    <row r="73" spans="1:11" ht="16.5" customHeight="1" x14ac:dyDescent="0.3">
      <c r="A73" s="29" t="s">
        <v>320</v>
      </c>
      <c r="B73" s="20" t="s">
        <v>302</v>
      </c>
      <c r="C73" s="80">
        <f>+C74</f>
        <v>0</v>
      </c>
      <c r="D73" s="80">
        <f t="shared" si="41"/>
        <v>0</v>
      </c>
      <c r="E73" s="80">
        <f t="shared" si="41"/>
        <v>0</v>
      </c>
      <c r="F73" s="80">
        <f t="shared" si="41"/>
        <v>0</v>
      </c>
      <c r="G73" s="80">
        <f t="shared" si="41"/>
        <v>0</v>
      </c>
      <c r="H73" s="80">
        <f t="shared" si="41"/>
        <v>0</v>
      </c>
      <c r="K73" s="33"/>
    </row>
    <row r="74" spans="1:11" s="19" customFormat="1" ht="16.5" customHeight="1" x14ac:dyDescent="0.3">
      <c r="A74" s="29" t="s">
        <v>322</v>
      </c>
      <c r="B74" s="24" t="s">
        <v>304</v>
      </c>
      <c r="C74" s="81"/>
      <c r="D74" s="82"/>
      <c r="E74" s="82"/>
      <c r="F74" s="82"/>
      <c r="G74" s="44"/>
      <c r="H74" s="44"/>
      <c r="K74" s="33"/>
    </row>
    <row r="75" spans="1:11" s="19" customFormat="1" ht="16.5" customHeight="1" x14ac:dyDescent="0.3">
      <c r="A75" s="29" t="s">
        <v>196</v>
      </c>
      <c r="B75" s="30" t="s">
        <v>197</v>
      </c>
      <c r="C75" s="81">
        <f t="shared" ref="C75:H75" si="42">C76+C77</f>
        <v>0</v>
      </c>
      <c r="D75" s="81">
        <f t="shared" si="42"/>
        <v>0</v>
      </c>
      <c r="E75" s="81">
        <f t="shared" si="42"/>
        <v>0</v>
      </c>
      <c r="F75" s="81">
        <f t="shared" si="42"/>
        <v>0</v>
      </c>
      <c r="G75" s="81">
        <f t="shared" si="42"/>
        <v>0</v>
      </c>
      <c r="H75" s="81">
        <f t="shared" si="42"/>
        <v>0</v>
      </c>
      <c r="K75" s="33"/>
    </row>
    <row r="76" spans="1:11" s="19" customFormat="1" ht="16.5" customHeight="1" x14ac:dyDescent="0.3">
      <c r="A76" s="29" t="s">
        <v>325</v>
      </c>
      <c r="B76" s="31" t="s">
        <v>307</v>
      </c>
      <c r="C76" s="81"/>
      <c r="D76" s="82"/>
      <c r="E76" s="82"/>
      <c r="F76" s="82"/>
      <c r="G76" s="44"/>
      <c r="H76" s="44"/>
      <c r="K76" s="33"/>
    </row>
    <row r="77" spans="1:11" ht="16.5" customHeight="1" x14ac:dyDescent="0.3">
      <c r="A77" s="29" t="s">
        <v>327</v>
      </c>
      <c r="B77" s="31" t="s">
        <v>309</v>
      </c>
      <c r="C77" s="81"/>
      <c r="D77" s="82"/>
      <c r="E77" s="82"/>
      <c r="F77" s="82"/>
      <c r="G77" s="44"/>
      <c r="H77" s="44"/>
      <c r="K77" s="33"/>
    </row>
    <row r="78" spans="1:11" s="19" customFormat="1" ht="16.5" customHeight="1" x14ac:dyDescent="0.3">
      <c r="A78" s="17" t="s">
        <v>329</v>
      </c>
      <c r="B78" s="20" t="s">
        <v>198</v>
      </c>
      <c r="C78" s="80">
        <f t="shared" ref="C78:H78" si="43">+C79</f>
        <v>0</v>
      </c>
      <c r="D78" s="80">
        <f t="shared" si="43"/>
        <v>0</v>
      </c>
      <c r="E78" s="80">
        <f t="shared" si="43"/>
        <v>0</v>
      </c>
      <c r="F78" s="80">
        <f t="shared" si="43"/>
        <v>0</v>
      </c>
      <c r="G78" s="80">
        <f t="shared" si="43"/>
        <v>0</v>
      </c>
      <c r="H78" s="80">
        <f t="shared" si="43"/>
        <v>0</v>
      </c>
      <c r="K78" s="33"/>
    </row>
    <row r="79" spans="1:11" s="19" customFormat="1" ht="16.5" customHeight="1" x14ac:dyDescent="0.3">
      <c r="A79" s="17" t="s">
        <v>331</v>
      </c>
      <c r="B79" s="20" t="s">
        <v>199</v>
      </c>
      <c r="C79" s="80">
        <f t="shared" ref="C79" si="44">+C80+C85</f>
        <v>0</v>
      </c>
      <c r="D79" s="80">
        <f t="shared" ref="D79:H79" si="45">+D80+D85</f>
        <v>0</v>
      </c>
      <c r="E79" s="80">
        <f t="shared" si="45"/>
        <v>0</v>
      </c>
      <c r="F79" s="80">
        <f t="shared" si="45"/>
        <v>0</v>
      </c>
      <c r="G79" s="80">
        <f t="shared" si="45"/>
        <v>0</v>
      </c>
      <c r="H79" s="80">
        <f t="shared" si="45"/>
        <v>0</v>
      </c>
      <c r="K79" s="33"/>
    </row>
    <row r="80" spans="1:11" s="19" customFormat="1" ht="16.5" customHeight="1" x14ac:dyDescent="0.3">
      <c r="A80" s="17" t="s">
        <v>333</v>
      </c>
      <c r="B80" s="20" t="s">
        <v>313</v>
      </c>
      <c r="C80" s="80">
        <f t="shared" ref="C80" si="46">+C82+C84+C83+C81</f>
        <v>0</v>
      </c>
      <c r="D80" s="80">
        <f t="shared" ref="D80:H80" si="47">+D82+D84+D83+D81</f>
        <v>0</v>
      </c>
      <c r="E80" s="80">
        <f t="shared" si="47"/>
        <v>0</v>
      </c>
      <c r="F80" s="80">
        <f t="shared" si="47"/>
        <v>0</v>
      </c>
      <c r="G80" s="80">
        <f t="shared" si="47"/>
        <v>0</v>
      </c>
      <c r="H80" s="80">
        <f t="shared" si="47"/>
        <v>0</v>
      </c>
      <c r="K80" s="33"/>
    </row>
    <row r="81" spans="1:11" s="19" customFormat="1" ht="16.5" customHeight="1" x14ac:dyDescent="0.3">
      <c r="A81" s="17" t="s">
        <v>335</v>
      </c>
      <c r="B81" s="23" t="s">
        <v>315</v>
      </c>
      <c r="C81" s="80"/>
      <c r="D81" s="82"/>
      <c r="E81" s="82"/>
      <c r="F81" s="82"/>
      <c r="G81" s="44"/>
      <c r="H81" s="44"/>
      <c r="K81" s="33"/>
    </row>
    <row r="82" spans="1:11" s="19" customFormat="1" ht="16.5" customHeight="1" x14ac:dyDescent="0.3">
      <c r="A82" s="22" t="s">
        <v>337</v>
      </c>
      <c r="B82" s="24" t="s">
        <v>317</v>
      </c>
      <c r="C82" s="81"/>
      <c r="D82" s="82"/>
      <c r="E82" s="82"/>
      <c r="F82" s="82"/>
      <c r="G82" s="44"/>
      <c r="H82" s="44"/>
      <c r="K82" s="33"/>
    </row>
    <row r="83" spans="1:11" s="19" customFormat="1" ht="16.5" customHeight="1" x14ac:dyDescent="0.3">
      <c r="A83" s="22" t="s">
        <v>338</v>
      </c>
      <c r="B83" s="23" t="s">
        <v>319</v>
      </c>
      <c r="C83" s="81"/>
      <c r="D83" s="82"/>
      <c r="E83" s="82"/>
      <c r="F83" s="82"/>
      <c r="G83" s="44"/>
      <c r="H83" s="44"/>
      <c r="K83" s="33"/>
    </row>
    <row r="84" spans="1:11" ht="16.5" customHeight="1" x14ac:dyDescent="0.3">
      <c r="A84" s="22" t="s">
        <v>339</v>
      </c>
      <c r="B84" s="24" t="s">
        <v>321</v>
      </c>
      <c r="C84" s="81"/>
      <c r="D84" s="82"/>
      <c r="E84" s="82"/>
      <c r="F84" s="82"/>
      <c r="G84" s="44"/>
      <c r="H84" s="44"/>
      <c r="K84" s="33"/>
    </row>
    <row r="85" spans="1:11" ht="16.5" customHeight="1" x14ac:dyDescent="0.3">
      <c r="A85" s="32" t="s">
        <v>341</v>
      </c>
      <c r="B85" s="23" t="s">
        <v>323</v>
      </c>
      <c r="C85" s="81"/>
      <c r="D85" s="82"/>
      <c r="E85" s="82"/>
      <c r="F85" s="82"/>
      <c r="G85" s="44"/>
      <c r="H85" s="44"/>
      <c r="K85" s="33"/>
    </row>
    <row r="86" spans="1:11" ht="16.5" customHeight="1" x14ac:dyDescent="0.3">
      <c r="A86" s="22" t="s">
        <v>227</v>
      </c>
      <c r="B86" s="24" t="s">
        <v>324</v>
      </c>
      <c r="C86" s="81"/>
      <c r="D86" s="82"/>
      <c r="E86" s="82"/>
      <c r="F86" s="82"/>
      <c r="G86" s="44"/>
      <c r="H86" s="44"/>
      <c r="K86" s="33"/>
    </row>
    <row r="87" spans="1:11" ht="16.5" customHeight="1" x14ac:dyDescent="0.3">
      <c r="A87" s="22" t="s">
        <v>343</v>
      </c>
      <c r="B87" s="24" t="s">
        <v>326</v>
      </c>
      <c r="C87" s="80">
        <f t="shared" ref="C87:H87" si="48">+C44-C89+C23+C78+C246+C75</f>
        <v>0</v>
      </c>
      <c r="D87" s="80">
        <f t="shared" si="48"/>
        <v>212884040</v>
      </c>
      <c r="E87" s="80">
        <f t="shared" si="48"/>
        <v>212884040</v>
      </c>
      <c r="F87" s="80">
        <f t="shared" si="48"/>
        <v>192645110</v>
      </c>
      <c r="G87" s="80">
        <f t="shared" si="48"/>
        <v>170185819.12000006</v>
      </c>
      <c r="H87" s="80">
        <f t="shared" si="48"/>
        <v>20004560.120000005</v>
      </c>
      <c r="K87" s="33"/>
    </row>
    <row r="88" spans="1:11" ht="16.5" customHeight="1" x14ac:dyDescent="0.3">
      <c r="A88" s="22"/>
      <c r="B88" s="24" t="s">
        <v>328</v>
      </c>
      <c r="C88" s="80"/>
      <c r="D88" s="82"/>
      <c r="E88" s="82"/>
      <c r="F88" s="82"/>
      <c r="G88" s="82">
        <v>-5635.33</v>
      </c>
      <c r="H88" s="44">
        <f>G88-[1]CHELTUIELI!$G$88</f>
        <v>-344</v>
      </c>
      <c r="K88" s="33"/>
    </row>
    <row r="89" spans="1:11" ht="16.5" customHeight="1" x14ac:dyDescent="0.35">
      <c r="A89" s="22" t="s">
        <v>346</v>
      </c>
      <c r="B89" s="20" t="s">
        <v>330</v>
      </c>
      <c r="C89" s="83">
        <f t="shared" ref="C89:H89" si="49">+C90+C177+C218+C222+C241+C243</f>
        <v>0</v>
      </c>
      <c r="D89" s="83">
        <f t="shared" si="49"/>
        <v>696501150</v>
      </c>
      <c r="E89" s="83">
        <f t="shared" si="49"/>
        <v>664469340</v>
      </c>
      <c r="F89" s="83">
        <f t="shared" si="49"/>
        <v>576575940</v>
      </c>
      <c r="G89" s="83">
        <f t="shared" si="49"/>
        <v>532293988.06999999</v>
      </c>
      <c r="H89" s="83">
        <f t="shared" si="49"/>
        <v>63610087.779999971</v>
      </c>
      <c r="K89" s="33"/>
    </row>
    <row r="90" spans="1:11" s="26" customFormat="1" ht="16.5" customHeight="1" x14ac:dyDescent="0.3">
      <c r="A90" s="17" t="s">
        <v>348</v>
      </c>
      <c r="B90" s="20" t="s">
        <v>332</v>
      </c>
      <c r="C90" s="80">
        <f t="shared" ref="C90:H90" si="50">+C91+C107+C141+C169+C173</f>
        <v>0</v>
      </c>
      <c r="D90" s="80">
        <f t="shared" si="50"/>
        <v>248968960</v>
      </c>
      <c r="E90" s="80">
        <f t="shared" si="50"/>
        <v>212870850</v>
      </c>
      <c r="F90" s="80">
        <f t="shared" si="50"/>
        <v>198780820</v>
      </c>
      <c r="G90" s="80">
        <f t="shared" si="50"/>
        <v>195847847.76999998</v>
      </c>
      <c r="H90" s="80">
        <f t="shared" si="50"/>
        <v>23109292.54999999</v>
      </c>
      <c r="K90" s="33"/>
    </row>
    <row r="91" spans="1:11" s="26" customFormat="1" ht="16.5" customHeight="1" x14ac:dyDescent="0.3">
      <c r="A91" s="22" t="s">
        <v>350</v>
      </c>
      <c r="B91" s="20" t="s">
        <v>334</v>
      </c>
      <c r="C91" s="80">
        <f t="shared" ref="C91:H91" si="51">+C92+C104+C105+C95+C98+C93+C94</f>
        <v>0</v>
      </c>
      <c r="D91" s="80">
        <f t="shared" si="51"/>
        <v>108039540</v>
      </c>
      <c r="E91" s="80">
        <f t="shared" si="51"/>
        <v>96571850</v>
      </c>
      <c r="F91" s="80">
        <f t="shared" si="51"/>
        <v>94339620</v>
      </c>
      <c r="G91" s="80">
        <f t="shared" si="51"/>
        <v>93886977.019999981</v>
      </c>
      <c r="H91" s="80">
        <f t="shared" si="51"/>
        <v>10030593.499999991</v>
      </c>
      <c r="K91" s="33"/>
    </row>
    <row r="92" spans="1:11" s="26" customFormat="1" ht="16.5" customHeight="1" x14ac:dyDescent="0.3">
      <c r="A92" s="22"/>
      <c r="B92" s="23" t="s">
        <v>336</v>
      </c>
      <c r="C92" s="81"/>
      <c r="D92" s="82">
        <v>75078000</v>
      </c>
      <c r="E92" s="82">
        <v>76613000</v>
      </c>
      <c r="F92" s="82">
        <v>74380770</v>
      </c>
      <c r="G92" s="44">
        <f>74380762.38-324.67</f>
        <v>74380437.709999993</v>
      </c>
      <c r="H92" s="44">
        <f>G92-[1]CHELTUIELI!$G$92</f>
        <v>8210509.0099999905</v>
      </c>
      <c r="K92" s="33"/>
    </row>
    <row r="93" spans="1:11" s="26" customFormat="1" ht="45" x14ac:dyDescent="0.3">
      <c r="A93" s="22"/>
      <c r="B93" s="23" t="s">
        <v>508</v>
      </c>
      <c r="C93" s="81"/>
      <c r="D93" s="82">
        <v>320</v>
      </c>
      <c r="E93" s="82">
        <v>320</v>
      </c>
      <c r="F93" s="82">
        <v>320</v>
      </c>
      <c r="G93" s="44">
        <v>311.05</v>
      </c>
      <c r="H93" s="44">
        <f>G93-[1]CHELTUIELI!$G$93</f>
        <v>0</v>
      </c>
      <c r="K93" s="33"/>
    </row>
    <row r="94" spans="1:11" s="26" customFormat="1" ht="60" x14ac:dyDescent="0.3">
      <c r="A94" s="22"/>
      <c r="B94" s="23" t="s">
        <v>509</v>
      </c>
      <c r="C94" s="81"/>
      <c r="D94" s="82"/>
      <c r="E94" s="82"/>
      <c r="F94" s="82"/>
      <c r="G94" s="44"/>
      <c r="H94" s="44"/>
      <c r="K94" s="33"/>
    </row>
    <row r="95" spans="1:11" s="26" customFormat="1" ht="16.5" customHeight="1" x14ac:dyDescent="0.3">
      <c r="A95" s="22"/>
      <c r="B95" s="23" t="s">
        <v>510</v>
      </c>
      <c r="C95" s="81">
        <f>C96+C97</f>
        <v>0</v>
      </c>
      <c r="D95" s="81">
        <f t="shared" ref="D95:H95" si="52">D96+D97</f>
        <v>22235900</v>
      </c>
      <c r="E95" s="81">
        <f t="shared" si="52"/>
        <v>7799830</v>
      </c>
      <c r="F95" s="81">
        <f t="shared" si="52"/>
        <v>7799830</v>
      </c>
      <c r="G95" s="81">
        <f t="shared" si="52"/>
        <v>7799558.5599999996</v>
      </c>
      <c r="H95" s="81">
        <f t="shared" si="52"/>
        <v>377825.87999999989</v>
      </c>
      <c r="K95" s="33"/>
    </row>
    <row r="96" spans="1:11" s="26" customFormat="1" ht="16.5" customHeight="1" x14ac:dyDescent="0.3">
      <c r="A96" s="22"/>
      <c r="B96" s="23" t="s">
        <v>511</v>
      </c>
      <c r="C96" s="81"/>
      <c r="D96" s="82">
        <v>22235900</v>
      </c>
      <c r="E96" s="82">
        <v>7799830</v>
      </c>
      <c r="F96" s="82">
        <v>7799830</v>
      </c>
      <c r="G96" s="44">
        <v>7799558.5599999996</v>
      </c>
      <c r="H96" s="44">
        <f>G96-[1]CHELTUIELI!$G$96</f>
        <v>377825.87999999989</v>
      </c>
      <c r="K96" s="33"/>
    </row>
    <row r="97" spans="1:11" s="26" customFormat="1" ht="60" x14ac:dyDescent="0.3">
      <c r="A97" s="22"/>
      <c r="B97" s="23" t="s">
        <v>509</v>
      </c>
      <c r="C97" s="81"/>
      <c r="D97" s="82"/>
      <c r="E97" s="82"/>
      <c r="F97" s="82"/>
      <c r="G97" s="44"/>
      <c r="H97" s="44"/>
      <c r="K97" s="33"/>
    </row>
    <row r="98" spans="1:11" s="26" customFormat="1" ht="16.5" customHeight="1" x14ac:dyDescent="0.3">
      <c r="A98" s="22"/>
      <c r="B98" s="90" t="s">
        <v>478</v>
      </c>
      <c r="C98" s="81">
        <f t="shared" ref="C98:H98" si="53">C99+C102+C103</f>
        <v>0</v>
      </c>
      <c r="D98" s="81">
        <f t="shared" si="53"/>
        <v>8044320</v>
      </c>
      <c r="E98" s="81">
        <f t="shared" si="53"/>
        <v>9460700</v>
      </c>
      <c r="F98" s="81">
        <f t="shared" si="53"/>
        <v>9460700</v>
      </c>
      <c r="G98" s="81">
        <f t="shared" si="53"/>
        <v>9369526.709999999</v>
      </c>
      <c r="H98" s="81">
        <f t="shared" si="53"/>
        <v>1137856.7099999993</v>
      </c>
      <c r="K98" s="33"/>
    </row>
    <row r="99" spans="1:11" s="26" customFormat="1" ht="30" x14ac:dyDescent="0.3">
      <c r="A99" s="22"/>
      <c r="B99" s="23" t="s">
        <v>479</v>
      </c>
      <c r="C99" s="81">
        <f>C100+C101</f>
        <v>0</v>
      </c>
      <c r="D99" s="81">
        <f t="shared" ref="D99:F99" si="54">D100+D101</f>
        <v>7339120</v>
      </c>
      <c r="E99" s="81">
        <f t="shared" si="54"/>
        <v>8691700</v>
      </c>
      <c r="F99" s="81">
        <f t="shared" si="54"/>
        <v>8691700</v>
      </c>
      <c r="G99" s="81">
        <v>8631009.1199999992</v>
      </c>
      <c r="H99" s="44">
        <f>G99-[1]CHELTUIELI!$G$99</f>
        <v>1013879.1199999992</v>
      </c>
      <c r="K99" s="33"/>
    </row>
    <row r="100" spans="1:11" s="26" customFormat="1" x14ac:dyDescent="0.3">
      <c r="A100" s="22"/>
      <c r="B100" s="23" t="s">
        <v>511</v>
      </c>
      <c r="C100" s="81"/>
      <c r="D100" s="82">
        <v>7339120</v>
      </c>
      <c r="E100" s="82">
        <v>8691700</v>
      </c>
      <c r="F100" s="82">
        <v>8691700</v>
      </c>
      <c r="G100" s="44">
        <v>7617130</v>
      </c>
      <c r="H100" s="44">
        <f>G100-[1]CHELTUIELI!$G$100</f>
        <v>0</v>
      </c>
      <c r="K100" s="33"/>
    </row>
    <row r="101" spans="1:11" s="26" customFormat="1" ht="60" x14ac:dyDescent="0.3">
      <c r="A101" s="22"/>
      <c r="B101" s="23" t="s">
        <v>509</v>
      </c>
      <c r="C101" s="81"/>
      <c r="D101" s="82">
        <v>0</v>
      </c>
      <c r="E101" s="82">
        <v>0</v>
      </c>
      <c r="F101" s="82">
        <v>0</v>
      </c>
      <c r="G101" s="44">
        <v>0</v>
      </c>
      <c r="H101" s="44">
        <v>0</v>
      </c>
      <c r="K101" s="33"/>
    </row>
    <row r="102" spans="1:11" s="26" customFormat="1" ht="60" x14ac:dyDescent="0.3">
      <c r="A102" s="22"/>
      <c r="B102" s="23" t="s">
        <v>480</v>
      </c>
      <c r="C102" s="81"/>
      <c r="D102" s="81">
        <v>393410</v>
      </c>
      <c r="E102" s="81">
        <v>417000</v>
      </c>
      <c r="F102" s="81">
        <v>417000</v>
      </c>
      <c r="G102" s="81">
        <v>411570</v>
      </c>
      <c r="H102" s="44">
        <f>G102-[1]CHELTUIELI!$G$102</f>
        <v>68880</v>
      </c>
      <c r="K102" s="33"/>
    </row>
    <row r="103" spans="1:11" s="26" customFormat="1" ht="45" x14ac:dyDescent="0.3">
      <c r="A103" s="22"/>
      <c r="B103" s="23" t="s">
        <v>481</v>
      </c>
      <c r="C103" s="81"/>
      <c r="D103" s="82">
        <v>311790</v>
      </c>
      <c r="E103" s="82">
        <v>352000</v>
      </c>
      <c r="F103" s="82">
        <v>352000</v>
      </c>
      <c r="G103" s="44">
        <v>326947.59000000003</v>
      </c>
      <c r="H103" s="44">
        <f>G103-[1]CHELTUIELI!$G$103</f>
        <v>55097.590000000026</v>
      </c>
      <c r="K103" s="33"/>
    </row>
    <row r="104" spans="1:11" s="26" customFormat="1" ht="16.5" customHeight="1" x14ac:dyDescent="0.3">
      <c r="A104" s="22"/>
      <c r="B104" s="23" t="s">
        <v>340</v>
      </c>
      <c r="C104" s="81"/>
      <c r="D104" s="82">
        <v>29000</v>
      </c>
      <c r="E104" s="82">
        <v>29000</v>
      </c>
      <c r="F104" s="82">
        <v>29000</v>
      </c>
      <c r="G104" s="44">
        <v>21130</v>
      </c>
      <c r="H104" s="44">
        <f>G104-[1]CHELTUIELI!$G$104</f>
        <v>2690</v>
      </c>
      <c r="K104" s="33"/>
    </row>
    <row r="105" spans="1:11" s="26" customFormat="1" ht="45" x14ac:dyDescent="0.3">
      <c r="A105" s="22"/>
      <c r="B105" s="23" t="s">
        <v>342</v>
      </c>
      <c r="C105" s="81"/>
      <c r="D105" s="82">
        <v>2652000</v>
      </c>
      <c r="E105" s="82">
        <v>2669000</v>
      </c>
      <c r="F105" s="82">
        <v>2669000</v>
      </c>
      <c r="G105" s="44">
        <v>2316012.9900000002</v>
      </c>
      <c r="H105" s="44">
        <f>G105-[1]CHELTUIELI!$G$105</f>
        <v>301711.90000000014</v>
      </c>
      <c r="K105" s="33"/>
    </row>
    <row r="106" spans="1:11" x14ac:dyDescent="0.3">
      <c r="A106" s="22"/>
      <c r="B106" s="24" t="s">
        <v>328</v>
      </c>
      <c r="C106" s="81"/>
      <c r="D106" s="82"/>
      <c r="E106" s="82"/>
      <c r="F106" s="82"/>
      <c r="G106" s="44">
        <v>-1428.14</v>
      </c>
      <c r="H106" s="44">
        <f>G106-[1]CHELTUIELI!$G$106</f>
        <v>-8.8300000000001546</v>
      </c>
      <c r="K106" s="33"/>
    </row>
    <row r="107" spans="1:11" ht="30" x14ac:dyDescent="0.3">
      <c r="A107" s="22" t="s">
        <v>358</v>
      </c>
      <c r="B107" s="20" t="s">
        <v>344</v>
      </c>
      <c r="C107" s="81">
        <f t="shared" ref="C107:H107" si="55">C108+C111+C114+C117+C120+C123+C129+C126+C132</f>
        <v>0</v>
      </c>
      <c r="D107" s="81">
        <f t="shared" si="55"/>
        <v>90481570</v>
      </c>
      <c r="E107" s="81">
        <f t="shared" si="55"/>
        <v>77910800</v>
      </c>
      <c r="F107" s="81">
        <f t="shared" si="55"/>
        <v>68622750</v>
      </c>
      <c r="G107" s="81">
        <f t="shared" si="55"/>
        <v>68191727.299999997</v>
      </c>
      <c r="H107" s="81">
        <f t="shared" si="55"/>
        <v>8575599.879999999</v>
      </c>
      <c r="K107" s="33"/>
    </row>
    <row r="108" spans="1:11" ht="16.5" customHeight="1" x14ac:dyDescent="0.3">
      <c r="A108" s="22"/>
      <c r="B108" s="23" t="s">
        <v>345</v>
      </c>
      <c r="C108" s="81">
        <f>C109+C110</f>
        <v>0</v>
      </c>
      <c r="D108" s="81">
        <f t="shared" ref="D108:H108" si="56">D109+D110</f>
        <v>3481580</v>
      </c>
      <c r="E108" s="81">
        <f t="shared" si="56"/>
        <v>2254760</v>
      </c>
      <c r="F108" s="81">
        <f t="shared" si="56"/>
        <v>2254760</v>
      </c>
      <c r="G108" s="81">
        <f t="shared" si="56"/>
        <v>2074462.27</v>
      </c>
      <c r="H108" s="81">
        <f t="shared" si="56"/>
        <v>244151.93999999994</v>
      </c>
      <c r="K108" s="33"/>
    </row>
    <row r="109" spans="1:11" ht="16.5" customHeight="1" x14ac:dyDescent="0.3">
      <c r="A109" s="22"/>
      <c r="B109" s="23" t="s">
        <v>336</v>
      </c>
      <c r="C109" s="81"/>
      <c r="D109" s="82">
        <v>3481580</v>
      </c>
      <c r="E109" s="82">
        <v>2254760</v>
      </c>
      <c r="F109" s="82">
        <v>2254760</v>
      </c>
      <c r="G109" s="44">
        <f>1548462.93+281847.4+244151.94</f>
        <v>2074462.27</v>
      </c>
      <c r="H109" s="44">
        <f>G109-[1]CHELTUIELI!$G$109</f>
        <v>244151.93999999994</v>
      </c>
      <c r="K109" s="33"/>
    </row>
    <row r="110" spans="1:11" ht="60" x14ac:dyDescent="0.3">
      <c r="A110" s="22"/>
      <c r="B110" s="23" t="s">
        <v>509</v>
      </c>
      <c r="C110" s="81"/>
      <c r="D110" s="82"/>
      <c r="E110" s="82"/>
      <c r="F110" s="82"/>
      <c r="G110" s="44"/>
      <c r="H110" s="44"/>
      <c r="K110" s="33"/>
    </row>
    <row r="111" spans="1:11" x14ac:dyDescent="0.3">
      <c r="A111" s="22"/>
      <c r="B111" s="23" t="s">
        <v>347</v>
      </c>
      <c r="C111" s="81">
        <f>C112+C113</f>
        <v>0</v>
      </c>
      <c r="D111" s="81">
        <f t="shared" ref="D111:H111" si="57">D112+D113</f>
        <v>0</v>
      </c>
      <c r="E111" s="81">
        <f t="shared" si="57"/>
        <v>0</v>
      </c>
      <c r="F111" s="81">
        <f t="shared" si="57"/>
        <v>0</v>
      </c>
      <c r="G111" s="81">
        <f t="shared" si="57"/>
        <v>0</v>
      </c>
      <c r="H111" s="81">
        <f t="shared" si="57"/>
        <v>0</v>
      </c>
      <c r="K111" s="33"/>
    </row>
    <row r="112" spans="1:11" x14ac:dyDescent="0.3">
      <c r="A112" s="22"/>
      <c r="B112" s="23" t="s">
        <v>336</v>
      </c>
      <c r="C112" s="81"/>
      <c r="D112" s="82"/>
      <c r="E112" s="82"/>
      <c r="F112" s="82"/>
      <c r="G112" s="44"/>
      <c r="H112" s="44"/>
      <c r="K112" s="33"/>
    </row>
    <row r="113" spans="1:11" ht="60" x14ac:dyDescent="0.3">
      <c r="A113" s="22"/>
      <c r="B113" s="23" t="s">
        <v>509</v>
      </c>
      <c r="C113" s="81"/>
      <c r="D113" s="82"/>
      <c r="E113" s="82"/>
      <c r="F113" s="82"/>
      <c r="G113" s="44"/>
      <c r="H113" s="44"/>
      <c r="K113" s="33"/>
    </row>
    <row r="114" spans="1:11" s="19" customFormat="1" ht="16.5" customHeight="1" x14ac:dyDescent="0.3">
      <c r="A114" s="22"/>
      <c r="B114" s="23" t="s">
        <v>349</v>
      </c>
      <c r="C114" s="81">
        <f>C115+C116</f>
        <v>0</v>
      </c>
      <c r="D114" s="81">
        <f t="shared" ref="D114:H114" si="58">D115+D116</f>
        <v>950970</v>
      </c>
      <c r="E114" s="81">
        <f t="shared" si="58"/>
        <v>924720</v>
      </c>
      <c r="F114" s="81">
        <f t="shared" si="58"/>
        <v>924720</v>
      </c>
      <c r="G114" s="81">
        <f t="shared" si="58"/>
        <v>830725.36</v>
      </c>
      <c r="H114" s="81">
        <f t="shared" si="58"/>
        <v>115230.65000000002</v>
      </c>
      <c r="K114" s="33"/>
    </row>
    <row r="115" spans="1:11" s="19" customFormat="1" ht="16.5" customHeight="1" x14ac:dyDescent="0.3">
      <c r="A115" s="22"/>
      <c r="B115" s="23" t="s">
        <v>336</v>
      </c>
      <c r="C115" s="81"/>
      <c r="D115" s="82">
        <v>950970</v>
      </c>
      <c r="E115" s="82">
        <v>924720</v>
      </c>
      <c r="F115" s="82">
        <v>924720</v>
      </c>
      <c r="G115" s="44">
        <f>636420+79074.71+115230.65</f>
        <v>830725.36</v>
      </c>
      <c r="H115" s="44">
        <f>G115-[1]CHELTUIELI!$G$115</f>
        <v>115230.65000000002</v>
      </c>
      <c r="K115" s="33"/>
    </row>
    <row r="116" spans="1:11" s="19" customFormat="1" ht="60" x14ac:dyDescent="0.3">
      <c r="A116" s="22"/>
      <c r="B116" s="23" t="s">
        <v>509</v>
      </c>
      <c r="C116" s="81"/>
      <c r="D116" s="82"/>
      <c r="E116" s="82"/>
      <c r="F116" s="82"/>
      <c r="G116" s="44"/>
      <c r="H116" s="44"/>
      <c r="K116" s="33"/>
    </row>
    <row r="117" spans="1:11" ht="16.5" customHeight="1" x14ac:dyDescent="0.3">
      <c r="A117" s="22"/>
      <c r="B117" s="23" t="s">
        <v>351</v>
      </c>
      <c r="C117" s="81">
        <f>C118+C119</f>
        <v>0</v>
      </c>
      <c r="D117" s="81">
        <f t="shared" ref="D117:H117" si="59">D118+D119</f>
        <v>40467290</v>
      </c>
      <c r="E117" s="81">
        <f t="shared" si="59"/>
        <v>33225380</v>
      </c>
      <c r="F117" s="81">
        <f t="shared" si="59"/>
        <v>29515290</v>
      </c>
      <c r="G117" s="81">
        <f t="shared" si="59"/>
        <v>29513276.280000001</v>
      </c>
      <c r="H117" s="81">
        <f t="shared" si="59"/>
        <v>4014911.2800000012</v>
      </c>
      <c r="K117" s="33"/>
    </row>
    <row r="118" spans="1:11" ht="16.5" customHeight="1" x14ac:dyDescent="0.3">
      <c r="A118" s="22"/>
      <c r="B118" s="23" t="s">
        <v>336</v>
      </c>
      <c r="C118" s="81"/>
      <c r="D118" s="82">
        <v>40465320</v>
      </c>
      <c r="E118" s="82">
        <v>33223410</v>
      </c>
      <c r="F118" s="82">
        <v>29513320</v>
      </c>
      <c r="G118" s="44">
        <f>22254630+3241767.66+4014911.28</f>
        <v>29511308.940000001</v>
      </c>
      <c r="H118" s="44">
        <f>G118-[1]CHELTUIELI!$G$118</f>
        <v>4014911.2800000012</v>
      </c>
      <c r="K118" s="33"/>
    </row>
    <row r="119" spans="1:11" ht="60" x14ac:dyDescent="0.3">
      <c r="A119" s="22"/>
      <c r="B119" s="23" t="s">
        <v>509</v>
      </c>
      <c r="C119" s="81"/>
      <c r="D119" s="82">
        <v>1970</v>
      </c>
      <c r="E119" s="82">
        <v>1970</v>
      </c>
      <c r="F119" s="82">
        <v>1970</v>
      </c>
      <c r="G119" s="44">
        <f>789.49+1177.85</f>
        <v>1967.34</v>
      </c>
      <c r="H119" s="44">
        <f>G119-[1]CHELTUIELI!$G$119</f>
        <v>0</v>
      </c>
      <c r="K119" s="33"/>
    </row>
    <row r="120" spans="1:11" x14ac:dyDescent="0.3">
      <c r="A120" s="22"/>
      <c r="B120" s="34" t="s">
        <v>352</v>
      </c>
      <c r="C120" s="81">
        <f>C121+C122</f>
        <v>0</v>
      </c>
      <c r="D120" s="81">
        <f t="shared" ref="D120:H120" si="60">D121+D122</f>
        <v>41500</v>
      </c>
      <c r="E120" s="81">
        <f t="shared" si="60"/>
        <v>40960</v>
      </c>
      <c r="F120" s="81">
        <f t="shared" si="60"/>
        <v>28960</v>
      </c>
      <c r="G120" s="81">
        <f t="shared" si="60"/>
        <v>28236.77</v>
      </c>
      <c r="H120" s="81">
        <f t="shared" si="60"/>
        <v>5526.77</v>
      </c>
      <c r="K120" s="33"/>
    </row>
    <row r="121" spans="1:11" x14ac:dyDescent="0.3">
      <c r="A121" s="22"/>
      <c r="B121" s="34" t="s">
        <v>336</v>
      </c>
      <c r="C121" s="81"/>
      <c r="D121" s="82">
        <v>41500</v>
      </c>
      <c r="E121" s="82">
        <v>40960</v>
      </c>
      <c r="F121" s="82">
        <v>28960</v>
      </c>
      <c r="G121" s="44">
        <f>22710+5526.77</f>
        <v>28236.77</v>
      </c>
      <c r="H121" s="44">
        <f>G121-[1]CHELTUIELI!$G$121</f>
        <v>5526.77</v>
      </c>
      <c r="K121" s="33"/>
    </row>
    <row r="122" spans="1:11" ht="60" x14ac:dyDescent="0.3">
      <c r="A122" s="22"/>
      <c r="B122" s="34" t="s">
        <v>509</v>
      </c>
      <c r="C122" s="81"/>
      <c r="D122" s="82"/>
      <c r="E122" s="82"/>
      <c r="F122" s="82"/>
      <c r="G122" s="44"/>
      <c r="H122" s="44"/>
      <c r="K122" s="33"/>
    </row>
    <row r="123" spans="1:11" ht="30" x14ac:dyDescent="0.3">
      <c r="A123" s="22"/>
      <c r="B123" s="23" t="s">
        <v>353</v>
      </c>
      <c r="C123" s="81">
        <f>C124+C125</f>
        <v>0</v>
      </c>
      <c r="D123" s="81">
        <f t="shared" ref="D123:H123" si="61">D124+D125</f>
        <v>841930</v>
      </c>
      <c r="E123" s="81">
        <f t="shared" si="61"/>
        <v>782480</v>
      </c>
      <c r="F123" s="81">
        <f t="shared" si="61"/>
        <v>767050</v>
      </c>
      <c r="G123" s="81">
        <f t="shared" si="61"/>
        <v>670862.42000000004</v>
      </c>
      <c r="H123" s="81">
        <f t="shared" si="61"/>
        <v>90762.099999999977</v>
      </c>
      <c r="K123" s="33"/>
    </row>
    <row r="124" spans="1:11" x14ac:dyDescent="0.3">
      <c r="A124" s="22"/>
      <c r="B124" s="23" t="s">
        <v>336</v>
      </c>
      <c r="C124" s="81"/>
      <c r="D124" s="82">
        <v>841930</v>
      </c>
      <c r="E124" s="82">
        <v>782480</v>
      </c>
      <c r="F124" s="82">
        <v>767050</v>
      </c>
      <c r="G124" s="44">
        <f>492600+87500.32+90762.1</f>
        <v>670862.42000000004</v>
      </c>
      <c r="H124" s="44">
        <f>G124-[1]CHELTUIELI!$G$124</f>
        <v>90762.099999999977</v>
      </c>
      <c r="K124" s="33"/>
    </row>
    <row r="125" spans="1:11" ht="60" x14ac:dyDescent="0.3">
      <c r="A125" s="22"/>
      <c r="B125" s="23" t="s">
        <v>509</v>
      </c>
      <c r="C125" s="81"/>
      <c r="D125" s="82"/>
      <c r="E125" s="82"/>
      <c r="F125" s="82"/>
      <c r="G125" s="44"/>
      <c r="H125" s="44"/>
      <c r="K125" s="33"/>
    </row>
    <row r="126" spans="1:11" ht="16.5" customHeight="1" x14ac:dyDescent="0.3">
      <c r="A126" s="22"/>
      <c r="B126" s="35" t="s">
        <v>354</v>
      </c>
      <c r="C126" s="81">
        <f>C127+C128</f>
        <v>0</v>
      </c>
      <c r="D126" s="81">
        <f t="shared" ref="D126:H126" si="62">D127+D128</f>
        <v>0</v>
      </c>
      <c r="E126" s="81">
        <f t="shared" si="62"/>
        <v>0</v>
      </c>
      <c r="F126" s="81">
        <f t="shared" si="62"/>
        <v>0</v>
      </c>
      <c r="G126" s="81">
        <f t="shared" si="62"/>
        <v>0</v>
      </c>
      <c r="H126" s="81">
        <f t="shared" si="62"/>
        <v>0</v>
      </c>
      <c r="K126" s="33"/>
    </row>
    <row r="127" spans="1:11" ht="16.5" customHeight="1" x14ac:dyDescent="0.3">
      <c r="A127" s="22"/>
      <c r="B127" s="35" t="s">
        <v>336</v>
      </c>
      <c r="C127" s="81"/>
      <c r="D127" s="82"/>
      <c r="E127" s="82"/>
      <c r="F127" s="82"/>
      <c r="G127" s="44"/>
      <c r="H127" s="44"/>
      <c r="K127" s="33"/>
    </row>
    <row r="128" spans="1:11" ht="60" x14ac:dyDescent="0.3">
      <c r="A128" s="22"/>
      <c r="B128" s="35" t="s">
        <v>509</v>
      </c>
      <c r="C128" s="81"/>
      <c r="D128" s="82"/>
      <c r="E128" s="82"/>
      <c r="F128" s="82"/>
      <c r="G128" s="44"/>
      <c r="H128" s="44"/>
      <c r="K128" s="33"/>
    </row>
    <row r="129" spans="1:11" x14ac:dyDescent="0.3">
      <c r="A129" s="22"/>
      <c r="B129" s="35" t="s">
        <v>355</v>
      </c>
      <c r="C129" s="81">
        <f>C130+C131</f>
        <v>0</v>
      </c>
      <c r="D129" s="81">
        <f t="shared" ref="D129:H129" si="63">D130+D131</f>
        <v>26231850</v>
      </c>
      <c r="E129" s="81">
        <f t="shared" si="63"/>
        <v>23984800</v>
      </c>
      <c r="F129" s="81">
        <f t="shared" si="63"/>
        <v>20440640</v>
      </c>
      <c r="G129" s="81">
        <f t="shared" si="63"/>
        <v>20440620.709999997</v>
      </c>
      <c r="H129" s="81">
        <f t="shared" si="63"/>
        <v>2424269.0599999987</v>
      </c>
      <c r="K129" s="33"/>
    </row>
    <row r="130" spans="1:11" x14ac:dyDescent="0.3">
      <c r="A130" s="22"/>
      <c r="B130" s="35" t="s">
        <v>336</v>
      </c>
      <c r="C130" s="81"/>
      <c r="D130" s="82">
        <v>26231850</v>
      </c>
      <c r="E130" s="82">
        <v>23984800</v>
      </c>
      <c r="F130" s="82">
        <v>20440640</v>
      </c>
      <c r="G130" s="87">
        <f>14476910+3539441.65+2424269.06</f>
        <v>20440620.709999997</v>
      </c>
      <c r="H130" s="44">
        <f>G130-[1]CHELTUIELI!$G$130</f>
        <v>2424269.0599999987</v>
      </c>
      <c r="K130" s="33"/>
    </row>
    <row r="131" spans="1:11" ht="60" x14ac:dyDescent="0.3">
      <c r="A131" s="22"/>
      <c r="B131" s="35" t="s">
        <v>509</v>
      </c>
      <c r="C131" s="81"/>
      <c r="D131" s="82"/>
      <c r="E131" s="82"/>
      <c r="F131" s="82"/>
      <c r="G131" s="87"/>
      <c r="H131" s="87"/>
      <c r="K131" s="33"/>
    </row>
    <row r="132" spans="1:11" ht="30" x14ac:dyDescent="0.3">
      <c r="A132" s="22"/>
      <c r="B132" s="36" t="s">
        <v>356</v>
      </c>
      <c r="C132" s="81">
        <f>C133+C136+C139+C137+C138</f>
        <v>0</v>
      </c>
      <c r="D132" s="81">
        <f t="shared" ref="D132:H132" si="64">D133+D136+D139+D137+D138</f>
        <v>18466450</v>
      </c>
      <c r="E132" s="81">
        <f t="shared" si="64"/>
        <v>16697700</v>
      </c>
      <c r="F132" s="81">
        <f t="shared" si="64"/>
        <v>14691330</v>
      </c>
      <c r="G132" s="81">
        <f t="shared" si="64"/>
        <v>14633543.489999998</v>
      </c>
      <c r="H132" s="81">
        <f t="shared" si="64"/>
        <v>1680748.0799999994</v>
      </c>
      <c r="K132" s="33"/>
    </row>
    <row r="133" spans="1:11" ht="16.5" customHeight="1" x14ac:dyDescent="0.3">
      <c r="A133" s="22"/>
      <c r="B133" s="35" t="s">
        <v>357</v>
      </c>
      <c r="C133" s="81">
        <f>C134+C135</f>
        <v>0</v>
      </c>
      <c r="D133" s="81">
        <f t="shared" ref="D133:H133" si="65">D134+D135</f>
        <v>17902150</v>
      </c>
      <c r="E133" s="81">
        <f t="shared" si="65"/>
        <v>16469700</v>
      </c>
      <c r="F133" s="81">
        <f t="shared" si="65"/>
        <v>14466560</v>
      </c>
      <c r="G133" s="81">
        <f t="shared" si="65"/>
        <v>14466545.069999998</v>
      </c>
      <c r="H133" s="81">
        <f t="shared" si="65"/>
        <v>1625081.9399999995</v>
      </c>
      <c r="K133" s="33"/>
    </row>
    <row r="134" spans="1:11" ht="16.5" customHeight="1" x14ac:dyDescent="0.3">
      <c r="A134" s="22"/>
      <c r="B134" s="35" t="s">
        <v>336</v>
      </c>
      <c r="C134" s="81"/>
      <c r="D134" s="82">
        <v>17902150</v>
      </c>
      <c r="E134" s="82">
        <v>16469700</v>
      </c>
      <c r="F134" s="82">
        <v>14466560</v>
      </c>
      <c r="G134" s="44">
        <f>10698161.69+2143301.44+1625081.94</f>
        <v>14466545.069999998</v>
      </c>
      <c r="H134" s="44">
        <f>G134-[1]CHELTUIELI!$G$134</f>
        <v>1625081.9399999995</v>
      </c>
      <c r="K134" s="33"/>
    </row>
    <row r="135" spans="1:11" ht="60" x14ac:dyDescent="0.3">
      <c r="A135" s="22"/>
      <c r="B135" s="35" t="s">
        <v>509</v>
      </c>
      <c r="C135" s="81"/>
      <c r="D135" s="82"/>
      <c r="E135" s="82"/>
      <c r="F135" s="82"/>
      <c r="G135" s="44"/>
      <c r="H135" s="44"/>
      <c r="K135" s="33"/>
    </row>
    <row r="136" spans="1:11" x14ac:dyDescent="0.3">
      <c r="A136" s="22"/>
      <c r="B136" s="35" t="s">
        <v>491</v>
      </c>
      <c r="C136" s="81"/>
      <c r="D136" s="82"/>
      <c r="E136" s="82"/>
      <c r="F136" s="82"/>
      <c r="G136" s="44"/>
      <c r="H136" s="44"/>
      <c r="K136" s="33"/>
    </row>
    <row r="137" spans="1:11" ht="30" x14ac:dyDescent="0.3">
      <c r="A137" s="22"/>
      <c r="B137" s="35" t="s">
        <v>492</v>
      </c>
      <c r="C137" s="81"/>
      <c r="D137" s="82">
        <v>564300</v>
      </c>
      <c r="E137" s="82">
        <v>228000</v>
      </c>
      <c r="F137" s="82">
        <v>224770</v>
      </c>
      <c r="G137" s="44">
        <f>55666.14+55666.14+55666.14</f>
        <v>166998.41999999998</v>
      </c>
      <c r="H137" s="44">
        <f>G137-[1]CHELTUIELI!$G$137</f>
        <v>55666.139999999985</v>
      </c>
      <c r="K137" s="33"/>
    </row>
    <row r="138" spans="1:11" x14ac:dyDescent="0.3">
      <c r="A138" s="22"/>
      <c r="B138" s="35" t="s">
        <v>498</v>
      </c>
      <c r="C138" s="81"/>
      <c r="D138" s="82"/>
      <c r="E138" s="82"/>
      <c r="F138" s="82"/>
      <c r="G138" s="44"/>
      <c r="H138" s="44"/>
      <c r="K138" s="33"/>
    </row>
    <row r="139" spans="1:11" x14ac:dyDescent="0.3">
      <c r="A139" s="22"/>
      <c r="B139" s="35" t="s">
        <v>359</v>
      </c>
      <c r="C139" s="81"/>
      <c r="D139" s="82"/>
      <c r="E139" s="82"/>
      <c r="F139" s="82"/>
      <c r="G139" s="44"/>
      <c r="H139" s="44"/>
      <c r="K139" s="33"/>
    </row>
    <row r="140" spans="1:11" x14ac:dyDescent="0.3">
      <c r="A140" s="22"/>
      <c r="B140" s="24" t="s">
        <v>328</v>
      </c>
      <c r="C140" s="81"/>
      <c r="D140" s="82"/>
      <c r="E140" s="82"/>
      <c r="F140" s="82"/>
      <c r="G140" s="44">
        <v>-33014.660000000003</v>
      </c>
      <c r="H140" s="44">
        <f>G140-[1]CHELTUIELI!$G$140</f>
        <v>0</v>
      </c>
      <c r="K140" s="33"/>
    </row>
    <row r="141" spans="1:11" ht="36" customHeight="1" x14ac:dyDescent="0.3">
      <c r="A141" s="17" t="s">
        <v>369</v>
      </c>
      <c r="B141" s="20" t="s">
        <v>360</v>
      </c>
      <c r="C141" s="81">
        <f t="shared" ref="C141:H141" si="66">C142+C145+C148+C151+C152+C153+C154+C157+C158+C159</f>
        <v>0</v>
      </c>
      <c r="D141" s="81">
        <f t="shared" si="66"/>
        <v>5704560</v>
      </c>
      <c r="E141" s="81">
        <f t="shared" si="66"/>
        <v>4480200</v>
      </c>
      <c r="F141" s="81">
        <f t="shared" si="66"/>
        <v>4224200</v>
      </c>
      <c r="G141" s="81">
        <f t="shared" si="66"/>
        <v>3787263.4499999997</v>
      </c>
      <c r="H141" s="81">
        <f t="shared" si="66"/>
        <v>729467.12</v>
      </c>
      <c r="K141" s="33"/>
    </row>
    <row r="142" spans="1:11" x14ac:dyDescent="0.3">
      <c r="A142" s="22"/>
      <c r="B142" s="23" t="s">
        <v>351</v>
      </c>
      <c r="C142" s="81">
        <f>C143+C144</f>
        <v>0</v>
      </c>
      <c r="D142" s="81">
        <f t="shared" ref="D142:H142" si="67">D143+D144</f>
        <v>2512900</v>
      </c>
      <c r="E142" s="81">
        <f t="shared" si="67"/>
        <v>1920340</v>
      </c>
      <c r="F142" s="81">
        <f t="shared" si="67"/>
        <v>1894340</v>
      </c>
      <c r="G142" s="81">
        <f t="shared" si="67"/>
        <v>1696507.78</v>
      </c>
      <c r="H142" s="81">
        <f t="shared" si="67"/>
        <v>224148.04000000004</v>
      </c>
      <c r="K142" s="33"/>
    </row>
    <row r="143" spans="1:11" x14ac:dyDescent="0.3">
      <c r="A143" s="22"/>
      <c r="B143" s="23" t="s">
        <v>512</v>
      </c>
      <c r="C143" s="81"/>
      <c r="D143" s="82">
        <v>2512670</v>
      </c>
      <c r="E143" s="82">
        <v>1920110</v>
      </c>
      <c r="F143" s="82">
        <v>1894110</v>
      </c>
      <c r="G143" s="44">
        <f>1283780+188351.74+224148.04</f>
        <v>1696279.78</v>
      </c>
      <c r="H143" s="44">
        <f>G143-[1]CHELTUIELI!$G$143</f>
        <v>224148.04000000004</v>
      </c>
      <c r="K143" s="33"/>
    </row>
    <row r="144" spans="1:11" ht="60" x14ac:dyDescent="0.3">
      <c r="A144" s="22"/>
      <c r="B144" s="23" t="s">
        <v>509</v>
      </c>
      <c r="C144" s="81"/>
      <c r="D144" s="82">
        <v>230</v>
      </c>
      <c r="E144" s="82">
        <v>230</v>
      </c>
      <c r="F144" s="82">
        <v>230</v>
      </c>
      <c r="G144" s="44">
        <f>120+108</f>
        <v>228</v>
      </c>
      <c r="H144" s="44">
        <f>G144-[1]CHELTUIELI!$G$144</f>
        <v>0</v>
      </c>
      <c r="K144" s="33"/>
    </row>
    <row r="145" spans="1:11" ht="30" x14ac:dyDescent="0.3">
      <c r="A145" s="22"/>
      <c r="B145" s="37" t="s">
        <v>361</v>
      </c>
      <c r="C145" s="81">
        <f>C146+C147</f>
        <v>0</v>
      </c>
      <c r="D145" s="81">
        <f t="shared" ref="D145:H145" si="68">D146+D147</f>
        <v>1921960</v>
      </c>
      <c r="E145" s="81">
        <f t="shared" si="68"/>
        <v>1438420</v>
      </c>
      <c r="F145" s="81">
        <f t="shared" si="68"/>
        <v>1438420</v>
      </c>
      <c r="G145" s="81">
        <f t="shared" si="68"/>
        <v>1251341.1499999999</v>
      </c>
      <c r="H145" s="81">
        <f t="shared" si="68"/>
        <v>298663.81999999995</v>
      </c>
      <c r="K145" s="33"/>
    </row>
    <row r="146" spans="1:11" x14ac:dyDescent="0.3">
      <c r="A146" s="22"/>
      <c r="B146" s="37" t="s">
        <v>512</v>
      </c>
      <c r="C146" s="81"/>
      <c r="D146" s="82">
        <v>1921960</v>
      </c>
      <c r="E146" s="82">
        <v>1438420</v>
      </c>
      <c r="F146" s="82">
        <v>1438420</v>
      </c>
      <c r="G146" s="44">
        <f>935150+17527.33+298663.82</f>
        <v>1251341.1499999999</v>
      </c>
      <c r="H146" s="44">
        <f>G146-[1]CHELTUIELI!$G$146</f>
        <v>298663.81999999995</v>
      </c>
      <c r="K146" s="33"/>
    </row>
    <row r="147" spans="1:11" ht="60" x14ac:dyDescent="0.3">
      <c r="A147" s="22"/>
      <c r="B147" s="37" t="s">
        <v>509</v>
      </c>
      <c r="C147" s="81"/>
      <c r="D147" s="82"/>
      <c r="E147" s="82"/>
      <c r="F147" s="82"/>
      <c r="G147" s="44"/>
      <c r="H147" s="44"/>
      <c r="K147" s="33"/>
    </row>
    <row r="148" spans="1:11" ht="16.5" customHeight="1" x14ac:dyDescent="0.3">
      <c r="A148" s="22"/>
      <c r="B148" s="23" t="s">
        <v>362</v>
      </c>
      <c r="C148" s="81">
        <f>C149+C150</f>
        <v>0</v>
      </c>
      <c r="D148" s="81">
        <f t="shared" ref="D148:H148" si="69">D149+D150</f>
        <v>1269700</v>
      </c>
      <c r="E148" s="81">
        <f t="shared" si="69"/>
        <v>1121440</v>
      </c>
      <c r="F148" s="81">
        <f t="shared" si="69"/>
        <v>891440</v>
      </c>
      <c r="G148" s="81">
        <f t="shared" si="69"/>
        <v>839414.52</v>
      </c>
      <c r="H148" s="81">
        <f t="shared" si="69"/>
        <v>206655.26</v>
      </c>
      <c r="K148" s="33"/>
    </row>
    <row r="149" spans="1:11" ht="16.5" customHeight="1" x14ac:dyDescent="0.3">
      <c r="A149" s="22"/>
      <c r="B149" s="23" t="s">
        <v>512</v>
      </c>
      <c r="C149" s="81"/>
      <c r="D149" s="82">
        <v>1269700</v>
      </c>
      <c r="E149" s="82">
        <v>1121440</v>
      </c>
      <c r="F149" s="82">
        <v>891440</v>
      </c>
      <c r="G149" s="44">
        <f>504390+128369.26+206655.26</f>
        <v>839414.52</v>
      </c>
      <c r="H149" s="44">
        <f>G149-[1]CHELTUIELI!$G$149</f>
        <v>206655.26</v>
      </c>
      <c r="K149" s="33"/>
    </row>
    <row r="150" spans="1:11" ht="60" x14ac:dyDescent="0.3">
      <c r="A150" s="22"/>
      <c r="B150" s="23" t="s">
        <v>509</v>
      </c>
      <c r="C150" s="81"/>
      <c r="D150" s="82"/>
      <c r="E150" s="82"/>
      <c r="F150" s="82"/>
      <c r="G150" s="44"/>
      <c r="H150" s="44"/>
      <c r="K150" s="33"/>
    </row>
    <row r="151" spans="1:11" ht="20.25" customHeight="1" x14ac:dyDescent="0.3">
      <c r="A151" s="22"/>
      <c r="B151" s="23" t="s">
        <v>363</v>
      </c>
      <c r="C151" s="81"/>
      <c r="D151" s="82"/>
      <c r="E151" s="82"/>
      <c r="F151" s="82"/>
      <c r="G151" s="44"/>
      <c r="H151" s="44"/>
      <c r="K151" s="33"/>
    </row>
    <row r="152" spans="1:11" ht="16.5" customHeight="1" x14ac:dyDescent="0.3">
      <c r="A152" s="22"/>
      <c r="B152" s="23" t="s">
        <v>364</v>
      </c>
      <c r="C152" s="81"/>
      <c r="D152" s="82"/>
      <c r="E152" s="82"/>
      <c r="F152" s="82"/>
      <c r="G152" s="44"/>
      <c r="H152" s="44"/>
      <c r="K152" s="33"/>
    </row>
    <row r="153" spans="1:11" ht="16.5" customHeight="1" x14ac:dyDescent="0.3">
      <c r="A153" s="22"/>
      <c r="B153" s="23" t="s">
        <v>345</v>
      </c>
      <c r="C153" s="81"/>
      <c r="D153" s="82"/>
      <c r="E153" s="82"/>
      <c r="F153" s="82"/>
      <c r="G153" s="44"/>
      <c r="H153" s="44"/>
      <c r="K153" s="33"/>
    </row>
    <row r="154" spans="1:11" ht="16.5" customHeight="1" x14ac:dyDescent="0.3">
      <c r="A154" s="22"/>
      <c r="B154" s="23" t="s">
        <v>365</v>
      </c>
      <c r="C154" s="81">
        <f>C155+C156</f>
        <v>0</v>
      </c>
      <c r="D154" s="81">
        <f t="shared" ref="D154:H154" si="70">D155+D156</f>
        <v>0</v>
      </c>
      <c r="E154" s="81">
        <f t="shared" si="70"/>
        <v>0</v>
      </c>
      <c r="F154" s="81">
        <f t="shared" si="70"/>
        <v>0</v>
      </c>
      <c r="G154" s="81">
        <f t="shared" si="70"/>
        <v>0</v>
      </c>
      <c r="H154" s="81">
        <f t="shared" si="70"/>
        <v>0</v>
      </c>
      <c r="K154" s="33"/>
    </row>
    <row r="155" spans="1:11" ht="16.5" customHeight="1" x14ac:dyDescent="0.3">
      <c r="A155" s="22"/>
      <c r="B155" s="23" t="s">
        <v>512</v>
      </c>
      <c r="C155" s="81"/>
      <c r="D155" s="82"/>
      <c r="E155" s="82"/>
      <c r="F155" s="82"/>
      <c r="G155" s="44"/>
      <c r="H155" s="44"/>
      <c r="K155" s="33"/>
    </row>
    <row r="156" spans="1:11" ht="60" x14ac:dyDescent="0.3">
      <c r="A156" s="22"/>
      <c r="B156" s="23" t="s">
        <v>509</v>
      </c>
      <c r="C156" s="81"/>
      <c r="D156" s="82"/>
      <c r="E156" s="82"/>
      <c r="F156" s="82"/>
      <c r="G156" s="44"/>
      <c r="H156" s="44"/>
      <c r="K156" s="33"/>
    </row>
    <row r="157" spans="1:11" x14ac:dyDescent="0.3">
      <c r="A157" s="22"/>
      <c r="B157" s="38" t="s">
        <v>366</v>
      </c>
      <c r="C157" s="81"/>
      <c r="D157" s="82"/>
      <c r="E157" s="82"/>
      <c r="F157" s="82"/>
      <c r="G157" s="44"/>
      <c r="H157" s="44"/>
      <c r="K157" s="33"/>
    </row>
    <row r="158" spans="1:11" s="19" customFormat="1" ht="30" x14ac:dyDescent="0.3">
      <c r="A158" s="22"/>
      <c r="B158" s="38" t="s">
        <v>367</v>
      </c>
      <c r="C158" s="81"/>
      <c r="D158" s="82"/>
      <c r="E158" s="82"/>
      <c r="F158" s="82"/>
      <c r="G158" s="44"/>
      <c r="H158" s="44"/>
      <c r="K158" s="33"/>
    </row>
    <row r="159" spans="1:11" s="19" customFormat="1" ht="30" x14ac:dyDescent="0.3">
      <c r="A159" s="22"/>
      <c r="B159" s="39" t="s">
        <v>368</v>
      </c>
      <c r="C159" s="81">
        <f t="shared" ref="C159:H159" si="71">C160+C163+C164+C167</f>
        <v>0</v>
      </c>
      <c r="D159" s="81">
        <f t="shared" si="71"/>
        <v>0</v>
      </c>
      <c r="E159" s="81">
        <f t="shared" si="71"/>
        <v>0</v>
      </c>
      <c r="F159" s="81">
        <f t="shared" si="71"/>
        <v>0</v>
      </c>
      <c r="G159" s="81">
        <f t="shared" si="71"/>
        <v>0</v>
      </c>
      <c r="H159" s="81">
        <f t="shared" si="71"/>
        <v>0</v>
      </c>
      <c r="K159" s="33"/>
    </row>
    <row r="160" spans="1:11" s="19" customFormat="1" x14ac:dyDescent="0.3">
      <c r="A160" s="22"/>
      <c r="B160" s="40" t="s">
        <v>370</v>
      </c>
      <c r="C160" s="81">
        <f>C161+C162</f>
        <v>0</v>
      </c>
      <c r="D160" s="81">
        <f t="shared" ref="D160:H160" si="72">D161+D162</f>
        <v>0</v>
      </c>
      <c r="E160" s="81">
        <f t="shared" si="72"/>
        <v>0</v>
      </c>
      <c r="F160" s="81">
        <f t="shared" si="72"/>
        <v>0</v>
      </c>
      <c r="G160" s="81">
        <f t="shared" si="72"/>
        <v>0</v>
      </c>
      <c r="H160" s="81">
        <f t="shared" si="72"/>
        <v>0</v>
      </c>
      <c r="K160" s="33"/>
    </row>
    <row r="161" spans="1:11" s="19" customFormat="1" x14ac:dyDescent="0.3">
      <c r="A161" s="22"/>
      <c r="B161" s="40" t="s">
        <v>512</v>
      </c>
      <c r="C161" s="81"/>
      <c r="D161" s="82"/>
      <c r="E161" s="82"/>
      <c r="F161" s="82"/>
      <c r="G161" s="44"/>
      <c r="H161" s="44"/>
      <c r="K161" s="33"/>
    </row>
    <row r="162" spans="1:11" s="19" customFormat="1" ht="60" x14ac:dyDescent="0.3">
      <c r="A162" s="22"/>
      <c r="B162" s="40" t="s">
        <v>509</v>
      </c>
      <c r="C162" s="81"/>
      <c r="D162" s="82"/>
      <c r="E162" s="82"/>
      <c r="F162" s="82"/>
      <c r="G162" s="44"/>
      <c r="H162" s="44"/>
      <c r="K162" s="33"/>
    </row>
    <row r="163" spans="1:11" s="19" customFormat="1" ht="30" x14ac:dyDescent="0.3">
      <c r="A163" s="22"/>
      <c r="B163" s="40" t="s">
        <v>371</v>
      </c>
      <c r="C163" s="81"/>
      <c r="D163" s="82"/>
      <c r="E163" s="82"/>
      <c r="F163" s="82"/>
      <c r="G163" s="44"/>
      <c r="H163" s="44"/>
      <c r="K163" s="33"/>
    </row>
    <row r="164" spans="1:11" s="19" customFormat="1" ht="30" x14ac:dyDescent="0.3">
      <c r="A164" s="22"/>
      <c r="B164" s="40" t="s">
        <v>372</v>
      </c>
      <c r="C164" s="81">
        <f>C165+C166</f>
        <v>0</v>
      </c>
      <c r="D164" s="81">
        <f t="shared" ref="D164:H164" si="73">D165+D166</f>
        <v>0</v>
      </c>
      <c r="E164" s="81">
        <f t="shared" si="73"/>
        <v>0</v>
      </c>
      <c r="F164" s="81">
        <f t="shared" si="73"/>
        <v>0</v>
      </c>
      <c r="G164" s="81">
        <f t="shared" si="73"/>
        <v>0</v>
      </c>
      <c r="H164" s="81">
        <f t="shared" si="73"/>
        <v>0</v>
      </c>
      <c r="K164" s="33"/>
    </row>
    <row r="165" spans="1:11" s="19" customFormat="1" x14ac:dyDescent="0.3">
      <c r="A165" s="22"/>
      <c r="B165" s="40" t="s">
        <v>512</v>
      </c>
      <c r="C165" s="81"/>
      <c r="D165" s="82"/>
      <c r="E165" s="82"/>
      <c r="F165" s="82"/>
      <c r="G165" s="44"/>
      <c r="H165" s="44"/>
      <c r="K165" s="33"/>
    </row>
    <row r="166" spans="1:11" s="19" customFormat="1" ht="60" x14ac:dyDescent="0.3">
      <c r="A166" s="22"/>
      <c r="B166" s="40" t="s">
        <v>509</v>
      </c>
      <c r="C166" s="81"/>
      <c r="D166" s="82"/>
      <c r="E166" s="82"/>
      <c r="F166" s="82"/>
      <c r="G166" s="44"/>
      <c r="H166" s="44"/>
      <c r="K166" s="33"/>
    </row>
    <row r="167" spans="1:11" s="19" customFormat="1" ht="30" x14ac:dyDescent="0.3">
      <c r="A167" s="22"/>
      <c r="B167" s="40" t="s">
        <v>373</v>
      </c>
      <c r="C167" s="81"/>
      <c r="D167" s="82"/>
      <c r="E167" s="82"/>
      <c r="F167" s="82"/>
      <c r="G167" s="44"/>
      <c r="H167" s="44"/>
      <c r="K167" s="33"/>
    </row>
    <row r="168" spans="1:11" s="19" customFormat="1" x14ac:dyDescent="0.3">
      <c r="A168" s="22"/>
      <c r="B168" s="24" t="s">
        <v>328</v>
      </c>
      <c r="C168" s="81"/>
      <c r="D168" s="82"/>
      <c r="E168" s="82"/>
      <c r="F168" s="82"/>
      <c r="G168" s="44"/>
      <c r="H168" s="44"/>
      <c r="K168" s="33"/>
    </row>
    <row r="169" spans="1:11" s="19" customFormat="1" x14ac:dyDescent="0.3">
      <c r="A169" s="22" t="s">
        <v>382</v>
      </c>
      <c r="B169" s="24" t="s">
        <v>374</v>
      </c>
      <c r="C169" s="80">
        <f>C170+C171</f>
        <v>0</v>
      </c>
      <c r="D169" s="80">
        <f t="shared" ref="D169:H169" si="74">D170+D171</f>
        <v>38770290</v>
      </c>
      <c r="E169" s="80">
        <f t="shared" si="74"/>
        <v>27828000</v>
      </c>
      <c r="F169" s="80">
        <f t="shared" si="74"/>
        <v>26610250</v>
      </c>
      <c r="G169" s="80">
        <f t="shared" si="74"/>
        <v>25493880</v>
      </c>
      <c r="H169" s="80">
        <f t="shared" si="74"/>
        <v>3173632.0500000007</v>
      </c>
      <c r="K169" s="33"/>
    </row>
    <row r="170" spans="1:11" s="19" customFormat="1" x14ac:dyDescent="0.3">
      <c r="A170" s="22"/>
      <c r="B170" s="24" t="s">
        <v>336</v>
      </c>
      <c r="C170" s="80"/>
      <c r="D170" s="82">
        <v>38770290</v>
      </c>
      <c r="E170" s="82">
        <v>27828000</v>
      </c>
      <c r="F170" s="82">
        <v>26610250</v>
      </c>
      <c r="G170" s="44">
        <v>25493880</v>
      </c>
      <c r="H170" s="44">
        <f>G170-[1]CHELTUIELI!$G$170</f>
        <v>3173632.0500000007</v>
      </c>
      <c r="K170" s="33"/>
    </row>
    <row r="171" spans="1:11" s="19" customFormat="1" ht="60" x14ac:dyDescent="0.3">
      <c r="A171" s="22"/>
      <c r="B171" s="24" t="s">
        <v>509</v>
      </c>
      <c r="C171" s="80"/>
      <c r="D171" s="82"/>
      <c r="E171" s="82"/>
      <c r="F171" s="82"/>
      <c r="G171" s="44"/>
      <c r="H171" s="44"/>
      <c r="K171" s="33"/>
    </row>
    <row r="172" spans="1:11" s="19" customFormat="1" ht="16.5" customHeight="1" x14ac:dyDescent="0.3">
      <c r="A172" s="22"/>
      <c r="B172" s="24" t="s">
        <v>328</v>
      </c>
      <c r="C172" s="80"/>
      <c r="D172" s="82"/>
      <c r="E172" s="82"/>
      <c r="F172" s="82"/>
      <c r="G172" s="44"/>
      <c r="H172" s="44"/>
      <c r="K172" s="33"/>
    </row>
    <row r="173" spans="1:11" s="19" customFormat="1" ht="16.5" customHeight="1" x14ac:dyDescent="0.3">
      <c r="A173" s="22" t="s">
        <v>383</v>
      </c>
      <c r="B173" s="24" t="s">
        <v>375</v>
      </c>
      <c r="C173" s="81">
        <f>C174+C175</f>
        <v>0</v>
      </c>
      <c r="D173" s="81">
        <f t="shared" ref="D173:H173" si="75">D174+D175</f>
        <v>5973000</v>
      </c>
      <c r="E173" s="81">
        <f t="shared" si="75"/>
        <v>6080000</v>
      </c>
      <c r="F173" s="81">
        <f t="shared" si="75"/>
        <v>4984000</v>
      </c>
      <c r="G173" s="81">
        <f t="shared" si="75"/>
        <v>4488000</v>
      </c>
      <c r="H173" s="81">
        <f t="shared" si="75"/>
        <v>600000</v>
      </c>
      <c r="K173" s="33"/>
    </row>
    <row r="174" spans="1:11" s="19" customFormat="1" ht="16.5" customHeight="1" x14ac:dyDescent="0.3">
      <c r="A174" s="22"/>
      <c r="B174" s="24" t="s">
        <v>336</v>
      </c>
      <c r="C174" s="81"/>
      <c r="D174" s="82">
        <v>5973000</v>
      </c>
      <c r="E174" s="82">
        <v>6080000</v>
      </c>
      <c r="F174" s="82">
        <v>4984000</v>
      </c>
      <c r="G174" s="86">
        <v>4488000</v>
      </c>
      <c r="H174" s="44">
        <f>G174-[1]CHELTUIELI!$G$174</f>
        <v>600000</v>
      </c>
      <c r="K174" s="33"/>
    </row>
    <row r="175" spans="1:11" s="19" customFormat="1" ht="16.5" customHeight="1" x14ac:dyDescent="0.3">
      <c r="A175" s="22"/>
      <c r="B175" s="24" t="s">
        <v>509</v>
      </c>
      <c r="C175" s="81"/>
      <c r="D175" s="82"/>
      <c r="E175" s="82"/>
      <c r="F175" s="82"/>
      <c r="G175" s="86"/>
      <c r="H175" s="86"/>
      <c r="K175" s="33"/>
    </row>
    <row r="176" spans="1:11" s="19" customFormat="1" ht="16.5" customHeight="1" x14ac:dyDescent="0.3">
      <c r="A176" s="22"/>
      <c r="B176" s="24" t="s">
        <v>328</v>
      </c>
      <c r="C176" s="81"/>
      <c r="D176" s="82"/>
      <c r="E176" s="82"/>
      <c r="F176" s="82"/>
      <c r="G176" s="86">
        <v>-527</v>
      </c>
      <c r="H176" s="44">
        <f>G176-[1]CHELTUIELI!$G$176</f>
        <v>0</v>
      </c>
      <c r="K176" s="33"/>
    </row>
    <row r="177" spans="1:11" ht="16.5" customHeight="1" x14ac:dyDescent="0.3">
      <c r="A177" s="17" t="s">
        <v>385</v>
      </c>
      <c r="B177" s="20" t="s">
        <v>376</v>
      </c>
      <c r="C177" s="80">
        <f t="shared" ref="C177:H177" si="76">+C178+C188+C194+C199+C212</f>
        <v>0</v>
      </c>
      <c r="D177" s="80">
        <f t="shared" si="76"/>
        <v>153497910</v>
      </c>
      <c r="E177" s="80">
        <f t="shared" si="76"/>
        <v>161414430</v>
      </c>
      <c r="F177" s="80">
        <f t="shared" si="76"/>
        <v>120535470</v>
      </c>
      <c r="G177" s="80">
        <f t="shared" si="76"/>
        <v>104540973.77999999</v>
      </c>
      <c r="H177" s="80">
        <f t="shared" si="76"/>
        <v>13033598.86999999</v>
      </c>
      <c r="K177" s="33"/>
    </row>
    <row r="178" spans="1:11" ht="16.5" customHeight="1" x14ac:dyDescent="0.3">
      <c r="A178" s="17" t="s">
        <v>387</v>
      </c>
      <c r="B178" s="20" t="s">
        <v>377</v>
      </c>
      <c r="C178" s="80">
        <f>+C179+C182+C183+C184+C185+C186</f>
        <v>0</v>
      </c>
      <c r="D178" s="80">
        <f t="shared" ref="D178:H178" si="77">+D179+D182+D183+D184+D185+D186</f>
        <v>85176540</v>
      </c>
      <c r="E178" s="80">
        <f t="shared" si="77"/>
        <v>90899890</v>
      </c>
      <c r="F178" s="80">
        <f t="shared" si="77"/>
        <v>66235930</v>
      </c>
      <c r="G178" s="80">
        <f t="shared" si="77"/>
        <v>56182128.049999997</v>
      </c>
      <c r="H178" s="80">
        <f t="shared" si="77"/>
        <v>7211154.6499999911</v>
      </c>
      <c r="K178" s="33"/>
    </row>
    <row r="179" spans="1:11" s="19" customFormat="1" ht="16.5" customHeight="1" x14ac:dyDescent="0.3">
      <c r="A179" s="22"/>
      <c r="B179" s="41" t="s">
        <v>378</v>
      </c>
      <c r="C179" s="81"/>
      <c r="D179" s="82">
        <v>79914540</v>
      </c>
      <c r="E179" s="82">
        <v>85206000</v>
      </c>
      <c r="F179" s="82">
        <v>60542040</v>
      </c>
      <c r="G179" s="44">
        <f>52021430-7.45</f>
        <v>52021422.549999997</v>
      </c>
      <c r="H179" s="44">
        <f>G179-[1]CHELTUIELI!$G$179</f>
        <v>6912958.1499999911</v>
      </c>
      <c r="K179" s="33"/>
    </row>
    <row r="180" spans="1:11" s="19" customFormat="1" ht="16.5" customHeight="1" x14ac:dyDescent="0.3">
      <c r="A180" s="22"/>
      <c r="B180" s="78" t="s">
        <v>379</v>
      </c>
      <c r="C180" s="81"/>
      <c r="D180" s="82"/>
      <c r="E180" s="82"/>
      <c r="F180" s="82"/>
      <c r="G180" s="44">
        <v>27571513.890000001</v>
      </c>
      <c r="H180" s="44"/>
      <c r="K180" s="33"/>
    </row>
    <row r="181" spans="1:11" s="19" customFormat="1" ht="16.5" customHeight="1" x14ac:dyDescent="0.3">
      <c r="A181" s="22"/>
      <c r="B181" s="78" t="s">
        <v>380</v>
      </c>
      <c r="C181" s="81"/>
      <c r="D181" s="82"/>
      <c r="E181" s="82"/>
      <c r="F181" s="82"/>
      <c r="G181" s="44">
        <v>24449908.66</v>
      </c>
      <c r="H181" s="44"/>
      <c r="K181" s="33"/>
    </row>
    <row r="182" spans="1:11" s="19" customFormat="1" ht="16.5" customHeight="1" x14ac:dyDescent="0.3">
      <c r="A182" s="22"/>
      <c r="B182" s="41" t="s">
        <v>381</v>
      </c>
      <c r="C182" s="81"/>
      <c r="D182" s="82">
        <v>2929000</v>
      </c>
      <c r="E182" s="82">
        <v>2932000</v>
      </c>
      <c r="F182" s="82">
        <v>2932000</v>
      </c>
      <c r="G182" s="23">
        <v>1964635.5</v>
      </c>
      <c r="H182" s="44">
        <f>G182-[1]CHELTUIELI!$G$182</f>
        <v>251236.5</v>
      </c>
      <c r="K182" s="33"/>
    </row>
    <row r="183" spans="1:11" s="19" customFormat="1" ht="30" x14ac:dyDescent="0.3">
      <c r="A183" s="22"/>
      <c r="B183" s="41" t="s">
        <v>482</v>
      </c>
      <c r="C183" s="81"/>
      <c r="D183" s="82">
        <v>1765000</v>
      </c>
      <c r="E183" s="82">
        <v>2117890</v>
      </c>
      <c r="F183" s="82">
        <v>2117890</v>
      </c>
      <c r="G183" s="23">
        <v>1584280</v>
      </c>
      <c r="H183" s="44">
        <f>G183-[1]CHELTUIELI!$G$183</f>
        <v>0</v>
      </c>
      <c r="K183" s="33"/>
    </row>
    <row r="184" spans="1:11" s="19" customFormat="1" ht="45" x14ac:dyDescent="0.3">
      <c r="A184" s="22"/>
      <c r="B184" s="41" t="s">
        <v>493</v>
      </c>
      <c r="C184" s="81"/>
      <c r="D184" s="82">
        <v>155000</v>
      </c>
      <c r="E184" s="82">
        <v>231000</v>
      </c>
      <c r="F184" s="82">
        <v>231000</v>
      </c>
      <c r="G184" s="23">
        <v>230740</v>
      </c>
      <c r="H184" s="44">
        <f>G184-[1]CHELTUIELI!$G$184</f>
        <v>19560</v>
      </c>
      <c r="K184" s="33"/>
    </row>
    <row r="185" spans="1:11" s="19" customFormat="1" ht="45" x14ac:dyDescent="0.3">
      <c r="A185" s="22"/>
      <c r="B185" s="41" t="s">
        <v>505</v>
      </c>
      <c r="C185" s="81"/>
      <c r="D185" s="82">
        <v>413000</v>
      </c>
      <c r="E185" s="82">
        <v>413000</v>
      </c>
      <c r="F185" s="82">
        <v>413000</v>
      </c>
      <c r="G185" s="23">
        <v>381050</v>
      </c>
      <c r="H185" s="44">
        <f>G185-[1]CHELTUIELI!$G$185</f>
        <v>27400</v>
      </c>
      <c r="K185" s="33"/>
    </row>
    <row r="186" spans="1:11" s="19" customFormat="1" ht="60" x14ac:dyDescent="0.3">
      <c r="A186" s="22"/>
      <c r="B186" s="41" t="s">
        <v>509</v>
      </c>
      <c r="C186" s="81"/>
      <c r="D186" s="82"/>
      <c r="E186" s="82"/>
      <c r="F186" s="82"/>
      <c r="G186" s="23"/>
      <c r="H186" s="23"/>
      <c r="K186" s="33"/>
    </row>
    <row r="187" spans="1:11" s="19" customFormat="1" ht="16.5" customHeight="1" x14ac:dyDescent="0.3">
      <c r="A187" s="22"/>
      <c r="B187" s="24" t="s">
        <v>328</v>
      </c>
      <c r="C187" s="81"/>
      <c r="D187" s="82"/>
      <c r="E187" s="82"/>
      <c r="F187" s="82"/>
      <c r="G187" s="23">
        <v>-19175.45</v>
      </c>
      <c r="H187" s="44">
        <f>G187-[1]CHELTUIELI!$G$187</f>
        <v>-991.11999999999898</v>
      </c>
      <c r="K187" s="33"/>
    </row>
    <row r="188" spans="1:11" s="19" customFormat="1" ht="16.5" customHeight="1" x14ac:dyDescent="0.3">
      <c r="A188" s="22" t="s">
        <v>393</v>
      </c>
      <c r="B188" s="42" t="s">
        <v>494</v>
      </c>
      <c r="C188" s="81">
        <f>C189+C190+C191+C192</f>
        <v>0</v>
      </c>
      <c r="D188" s="81">
        <f t="shared" ref="D188:H188" si="78">D189+D190+D191+D192</f>
        <v>44918150</v>
      </c>
      <c r="E188" s="81">
        <f t="shared" si="78"/>
        <v>46551130</v>
      </c>
      <c r="F188" s="81">
        <f t="shared" si="78"/>
        <v>34328130</v>
      </c>
      <c r="G188" s="81">
        <f t="shared" si="78"/>
        <v>30513283.649999999</v>
      </c>
      <c r="H188" s="81">
        <f t="shared" si="78"/>
        <v>3785160.6099999994</v>
      </c>
      <c r="K188" s="33"/>
    </row>
    <row r="189" spans="1:11" s="19" customFormat="1" ht="16.5" customHeight="1" x14ac:dyDescent="0.3">
      <c r="A189" s="22"/>
      <c r="B189" s="91" t="s">
        <v>336</v>
      </c>
      <c r="C189" s="81"/>
      <c r="D189" s="82">
        <v>44918000</v>
      </c>
      <c r="E189" s="82">
        <v>46550980</v>
      </c>
      <c r="F189" s="82">
        <v>34327980</v>
      </c>
      <c r="G189" s="96">
        <f>30515260.21-2119.6</f>
        <v>30513140.609999999</v>
      </c>
      <c r="H189" s="44">
        <f>G189-[1]CHELTUIELI!$G$189</f>
        <v>3785160.6099999994</v>
      </c>
      <c r="K189" s="33"/>
    </row>
    <row r="190" spans="1:11" s="19" customFormat="1" ht="30" x14ac:dyDescent="0.3">
      <c r="A190" s="22"/>
      <c r="B190" s="91" t="s">
        <v>495</v>
      </c>
      <c r="C190" s="81"/>
      <c r="D190" s="82"/>
      <c r="E190" s="82"/>
      <c r="F190" s="82"/>
      <c r="G190" s="96"/>
      <c r="H190" s="96"/>
      <c r="K190" s="33"/>
    </row>
    <row r="191" spans="1:11" s="19" customFormat="1" ht="75" x14ac:dyDescent="0.3">
      <c r="A191" s="22"/>
      <c r="B191" s="91" t="s">
        <v>503</v>
      </c>
      <c r="C191" s="81"/>
      <c r="D191" s="82"/>
      <c r="E191" s="82"/>
      <c r="F191" s="82"/>
      <c r="G191" s="96"/>
      <c r="H191" s="96"/>
      <c r="K191" s="33"/>
    </row>
    <row r="192" spans="1:11" s="19" customFormat="1" ht="60" x14ac:dyDescent="0.3">
      <c r="A192" s="22"/>
      <c r="B192" s="91" t="s">
        <v>509</v>
      </c>
      <c r="C192" s="81"/>
      <c r="D192" s="82">
        <v>150</v>
      </c>
      <c r="E192" s="82">
        <v>150</v>
      </c>
      <c r="F192" s="82">
        <v>150</v>
      </c>
      <c r="G192" s="96">
        <v>143.04</v>
      </c>
      <c r="H192" s="44">
        <f>G192-[1]CHELTUIELI!$G$192</f>
        <v>0</v>
      </c>
      <c r="K192" s="33"/>
    </row>
    <row r="193" spans="1:11" s="19" customFormat="1" ht="16.5" customHeight="1" x14ac:dyDescent="0.3">
      <c r="A193" s="22"/>
      <c r="B193" s="24" t="s">
        <v>328</v>
      </c>
      <c r="C193" s="81"/>
      <c r="D193" s="82"/>
      <c r="E193" s="82"/>
      <c r="F193" s="82"/>
      <c r="G193" s="23">
        <v>-5537.61</v>
      </c>
      <c r="H193" s="44">
        <f>G193-[1]CHELTUIELI!$G$193</f>
        <v>0</v>
      </c>
      <c r="K193" s="33"/>
    </row>
    <row r="194" spans="1:11" s="19" customFormat="1" ht="16.5" customHeight="1" x14ac:dyDescent="0.3">
      <c r="A194" s="17" t="s">
        <v>395</v>
      </c>
      <c r="B194" s="43" t="s">
        <v>384</v>
      </c>
      <c r="C194" s="81">
        <f>+C195+C196+C197</f>
        <v>0</v>
      </c>
      <c r="D194" s="81">
        <f t="shared" ref="D194:H194" si="79">+D195+D196+D197</f>
        <v>2577000</v>
      </c>
      <c r="E194" s="81">
        <f t="shared" si="79"/>
        <v>2707000</v>
      </c>
      <c r="F194" s="81">
        <f t="shared" si="79"/>
        <v>1952000</v>
      </c>
      <c r="G194" s="81">
        <f t="shared" si="79"/>
        <v>1661040</v>
      </c>
      <c r="H194" s="81">
        <f t="shared" si="79"/>
        <v>311500</v>
      </c>
      <c r="K194" s="33"/>
    </row>
    <row r="195" spans="1:11" s="19" customFormat="1" ht="16.5" customHeight="1" x14ac:dyDescent="0.3">
      <c r="A195" s="22"/>
      <c r="B195" s="41" t="s">
        <v>378</v>
      </c>
      <c r="C195" s="81"/>
      <c r="D195" s="82">
        <v>2577000</v>
      </c>
      <c r="E195" s="82">
        <v>2707000</v>
      </c>
      <c r="F195" s="82">
        <v>1952000</v>
      </c>
      <c r="G195" s="44">
        <v>1661040</v>
      </c>
      <c r="H195" s="44">
        <f>G195-[1]CHELTUIELI!$G$195</f>
        <v>311500</v>
      </c>
      <c r="K195" s="33"/>
    </row>
    <row r="196" spans="1:11" s="19" customFormat="1" ht="16.5" customHeight="1" x14ac:dyDescent="0.3">
      <c r="A196" s="22"/>
      <c r="B196" s="41" t="s">
        <v>386</v>
      </c>
      <c r="C196" s="81"/>
      <c r="D196" s="82"/>
      <c r="E196" s="82"/>
      <c r="F196" s="82"/>
      <c r="G196" s="44"/>
      <c r="H196" s="44"/>
      <c r="K196" s="33"/>
    </row>
    <row r="197" spans="1:11" s="19" customFormat="1" ht="60" x14ac:dyDescent="0.3">
      <c r="A197" s="22"/>
      <c r="B197" s="41" t="s">
        <v>509</v>
      </c>
      <c r="C197" s="81"/>
      <c r="D197" s="82"/>
      <c r="E197" s="82"/>
      <c r="F197" s="82"/>
      <c r="G197" s="44"/>
      <c r="H197" s="44"/>
      <c r="K197" s="33"/>
    </row>
    <row r="198" spans="1:11" ht="16.5" customHeight="1" x14ac:dyDescent="0.3">
      <c r="A198" s="22"/>
      <c r="B198" s="24" t="s">
        <v>328</v>
      </c>
      <c r="C198" s="81"/>
      <c r="D198" s="82"/>
      <c r="E198" s="82"/>
      <c r="F198" s="82"/>
      <c r="G198" s="44"/>
      <c r="H198" s="44"/>
      <c r="K198" s="33"/>
    </row>
    <row r="199" spans="1:11" ht="16.5" customHeight="1" x14ac:dyDescent="0.3">
      <c r="A199" s="17" t="s">
        <v>397</v>
      </c>
      <c r="B199" s="43" t="s">
        <v>388</v>
      </c>
      <c r="C199" s="80">
        <f>+C200+C201+C205+C208+C209+C202+C210</f>
        <v>0</v>
      </c>
      <c r="D199" s="80">
        <f t="shared" ref="D199:H199" si="80">+D200+D201+D205+D208+D209+D202+D210</f>
        <v>17306220</v>
      </c>
      <c r="E199" s="80">
        <f t="shared" si="80"/>
        <v>17586410</v>
      </c>
      <c r="F199" s="80">
        <f t="shared" si="80"/>
        <v>15184410</v>
      </c>
      <c r="G199" s="80">
        <f t="shared" si="80"/>
        <v>13596962.08</v>
      </c>
      <c r="H199" s="80">
        <f t="shared" si="80"/>
        <v>1386493.2699999996</v>
      </c>
      <c r="K199" s="33"/>
    </row>
    <row r="200" spans="1:11" x14ac:dyDescent="0.3">
      <c r="A200" s="22"/>
      <c r="B200" s="23" t="s">
        <v>389</v>
      </c>
      <c r="C200" s="81"/>
      <c r="D200" s="82">
        <v>17262160</v>
      </c>
      <c r="E200" s="82">
        <v>17553290</v>
      </c>
      <c r="F200" s="82">
        <v>15151290</v>
      </c>
      <c r="G200" s="44">
        <f>13563880-35</f>
        <v>13563845</v>
      </c>
      <c r="H200" s="44">
        <f>G200-[1]CHELTUIELI!$G$200</f>
        <v>1379969.2699999996</v>
      </c>
      <c r="K200" s="33"/>
    </row>
    <row r="201" spans="1:11" ht="30" x14ac:dyDescent="0.3">
      <c r="A201" s="22"/>
      <c r="B201" s="23" t="s">
        <v>390</v>
      </c>
      <c r="C201" s="81"/>
      <c r="D201" s="82"/>
      <c r="E201" s="82"/>
      <c r="F201" s="82"/>
      <c r="G201" s="44"/>
      <c r="H201" s="44"/>
      <c r="K201" s="33"/>
    </row>
    <row r="202" spans="1:11" x14ac:dyDescent="0.3">
      <c r="A202" s="22"/>
      <c r="B202" s="23" t="s">
        <v>513</v>
      </c>
      <c r="C202" s="81">
        <f>C203+C204</f>
        <v>0</v>
      </c>
      <c r="D202" s="81">
        <f t="shared" ref="D202:H202" si="81">D203+D204</f>
        <v>0</v>
      </c>
      <c r="E202" s="81">
        <f t="shared" si="81"/>
        <v>0</v>
      </c>
      <c r="F202" s="81">
        <f t="shared" si="81"/>
        <v>0</v>
      </c>
      <c r="G202" s="81">
        <f t="shared" si="81"/>
        <v>0</v>
      </c>
      <c r="H202" s="81">
        <f t="shared" si="81"/>
        <v>0</v>
      </c>
      <c r="K202" s="33"/>
    </row>
    <row r="203" spans="1:11" x14ac:dyDescent="0.3">
      <c r="A203" s="22"/>
      <c r="B203" s="23" t="s">
        <v>336</v>
      </c>
      <c r="C203" s="81"/>
      <c r="D203" s="82"/>
      <c r="E203" s="82"/>
      <c r="F203" s="82"/>
      <c r="G203" s="44"/>
      <c r="H203" s="44"/>
      <c r="K203" s="33"/>
    </row>
    <row r="204" spans="1:11" ht="60" x14ac:dyDescent="0.3">
      <c r="A204" s="22"/>
      <c r="B204" s="23" t="s">
        <v>509</v>
      </c>
      <c r="C204" s="81"/>
      <c r="D204" s="82"/>
      <c r="E204" s="82"/>
      <c r="F204" s="82"/>
      <c r="G204" s="44"/>
      <c r="H204" s="44"/>
      <c r="K204" s="33"/>
    </row>
    <row r="205" spans="1:11" ht="30" x14ac:dyDescent="0.3">
      <c r="A205" s="22"/>
      <c r="B205" s="23" t="s">
        <v>391</v>
      </c>
      <c r="C205" s="81">
        <f>C206+C207</f>
        <v>0</v>
      </c>
      <c r="D205" s="81">
        <f t="shared" ref="D205:H205" si="82">D206+D207</f>
        <v>44060</v>
      </c>
      <c r="E205" s="81">
        <f t="shared" si="82"/>
        <v>33120</v>
      </c>
      <c r="F205" s="81">
        <f t="shared" si="82"/>
        <v>33120</v>
      </c>
      <c r="G205" s="81">
        <f t="shared" si="82"/>
        <v>33117.08</v>
      </c>
      <c r="H205" s="81">
        <f t="shared" si="82"/>
        <v>6524</v>
      </c>
      <c r="K205" s="33"/>
    </row>
    <row r="206" spans="1:11" x14ac:dyDescent="0.3">
      <c r="A206" s="22"/>
      <c r="B206" s="23" t="s">
        <v>336</v>
      </c>
      <c r="C206" s="81"/>
      <c r="D206" s="82">
        <v>44060</v>
      </c>
      <c r="E206" s="82">
        <v>33120</v>
      </c>
      <c r="F206" s="82">
        <v>33120</v>
      </c>
      <c r="G206" s="44">
        <v>33117.08</v>
      </c>
      <c r="H206" s="44">
        <f>G206-[1]CHELTUIELI!$G$206</f>
        <v>6524</v>
      </c>
      <c r="K206" s="33"/>
    </row>
    <row r="207" spans="1:11" ht="60" x14ac:dyDescent="0.3">
      <c r="A207" s="22"/>
      <c r="B207" s="23" t="s">
        <v>509</v>
      </c>
      <c r="C207" s="81"/>
      <c r="D207" s="82"/>
      <c r="E207" s="82"/>
      <c r="F207" s="82"/>
      <c r="G207" s="44"/>
      <c r="H207" s="44"/>
      <c r="K207" s="33"/>
    </row>
    <row r="208" spans="1:11" s="19" customFormat="1" ht="30" x14ac:dyDescent="0.3">
      <c r="A208" s="22"/>
      <c r="B208" s="23" t="s">
        <v>392</v>
      </c>
      <c r="C208" s="81"/>
      <c r="D208" s="82"/>
      <c r="E208" s="82"/>
      <c r="F208" s="82"/>
      <c r="G208" s="44"/>
      <c r="H208" s="44"/>
      <c r="K208" s="33"/>
    </row>
    <row r="209" spans="1:11" s="19" customFormat="1" ht="30" x14ac:dyDescent="0.3">
      <c r="A209" s="22"/>
      <c r="B209" s="23" t="s">
        <v>495</v>
      </c>
      <c r="C209" s="81"/>
      <c r="D209" s="82"/>
      <c r="E209" s="82"/>
      <c r="F209" s="82"/>
      <c r="G209" s="44"/>
      <c r="H209" s="44"/>
      <c r="K209" s="33"/>
    </row>
    <row r="210" spans="1:11" s="19" customFormat="1" ht="60" x14ac:dyDescent="0.3">
      <c r="A210" s="22"/>
      <c r="B210" s="23" t="s">
        <v>509</v>
      </c>
      <c r="C210" s="81"/>
      <c r="D210" s="82"/>
      <c r="E210" s="82"/>
      <c r="F210" s="82"/>
      <c r="G210" s="44"/>
      <c r="H210" s="44"/>
      <c r="K210" s="33"/>
    </row>
    <row r="211" spans="1:11" x14ac:dyDescent="0.3">
      <c r="A211" s="22"/>
      <c r="B211" s="24" t="s">
        <v>328</v>
      </c>
      <c r="C211" s="81"/>
      <c r="D211" s="82"/>
      <c r="E211" s="82"/>
      <c r="F211" s="82"/>
      <c r="G211" s="44">
        <v>-22001.15</v>
      </c>
      <c r="H211" s="44">
        <f>G211-[1]CHELTUIELI!$G$211</f>
        <v>0</v>
      </c>
      <c r="K211" s="33"/>
    </row>
    <row r="212" spans="1:11" ht="16.5" customHeight="1" x14ac:dyDescent="0.3">
      <c r="A212" s="17" t="s">
        <v>402</v>
      </c>
      <c r="B212" s="43" t="s">
        <v>394</v>
      </c>
      <c r="C212" s="81">
        <f>+C213+C214+C215+C216</f>
        <v>0</v>
      </c>
      <c r="D212" s="81">
        <f t="shared" ref="D212:H212" si="83">+D213+D214+D215+D216</f>
        <v>3520000</v>
      </c>
      <c r="E212" s="81">
        <f t="shared" si="83"/>
        <v>3670000</v>
      </c>
      <c r="F212" s="81">
        <f t="shared" si="83"/>
        <v>2835000</v>
      </c>
      <c r="G212" s="81">
        <f t="shared" si="83"/>
        <v>2587560</v>
      </c>
      <c r="H212" s="81">
        <f t="shared" si="83"/>
        <v>339290.33999999985</v>
      </c>
      <c r="K212" s="33"/>
    </row>
    <row r="213" spans="1:11" ht="16.5" customHeight="1" x14ac:dyDescent="0.3">
      <c r="A213" s="17"/>
      <c r="B213" s="41" t="s">
        <v>378</v>
      </c>
      <c r="C213" s="81"/>
      <c r="D213" s="82">
        <v>3520000</v>
      </c>
      <c r="E213" s="82">
        <v>3670000</v>
      </c>
      <c r="F213" s="82">
        <v>2835000</v>
      </c>
      <c r="G213" s="44">
        <v>2587560</v>
      </c>
      <c r="H213" s="44">
        <f>G213-[1]CHELTUIELI!$G$213</f>
        <v>339290.33999999985</v>
      </c>
      <c r="K213" s="33"/>
    </row>
    <row r="214" spans="1:11" ht="16.5" customHeight="1" x14ac:dyDescent="0.3">
      <c r="A214" s="22"/>
      <c r="B214" s="41" t="s">
        <v>386</v>
      </c>
      <c r="C214" s="81"/>
      <c r="D214" s="82"/>
      <c r="E214" s="82"/>
      <c r="F214" s="82"/>
      <c r="G214" s="44"/>
      <c r="H214" s="44"/>
      <c r="K214" s="33"/>
    </row>
    <row r="215" spans="1:11" ht="30" x14ac:dyDescent="0.3">
      <c r="A215" s="22"/>
      <c r="B215" s="41" t="s">
        <v>495</v>
      </c>
      <c r="C215" s="81"/>
      <c r="D215" s="82"/>
      <c r="E215" s="82"/>
      <c r="F215" s="82"/>
      <c r="G215" s="44"/>
      <c r="H215" s="44"/>
      <c r="K215" s="33"/>
    </row>
    <row r="216" spans="1:11" ht="60" x14ac:dyDescent="0.3">
      <c r="A216" s="22"/>
      <c r="B216" s="41" t="s">
        <v>509</v>
      </c>
      <c r="C216" s="81"/>
      <c r="D216" s="82"/>
      <c r="E216" s="82"/>
      <c r="F216" s="82"/>
      <c r="G216" s="44"/>
      <c r="H216" s="44"/>
      <c r="K216" s="33"/>
    </row>
    <row r="217" spans="1:11" ht="16.5" customHeight="1" x14ac:dyDescent="0.3">
      <c r="A217" s="22"/>
      <c r="B217" s="24" t="s">
        <v>328</v>
      </c>
      <c r="C217" s="81"/>
      <c r="D217" s="82"/>
      <c r="E217" s="82"/>
      <c r="F217" s="82"/>
      <c r="G217" s="44">
        <v>-4868</v>
      </c>
      <c r="H217" s="44">
        <f>G217-[1]CHELTUIELI!$G$217</f>
        <v>0</v>
      </c>
      <c r="K217" s="33"/>
    </row>
    <row r="218" spans="1:11" ht="16.5" customHeight="1" x14ac:dyDescent="0.3">
      <c r="A218" s="17" t="s">
        <v>405</v>
      </c>
      <c r="B218" s="24" t="s">
        <v>396</v>
      </c>
      <c r="C218" s="81">
        <f>C219+C220</f>
        <v>0</v>
      </c>
      <c r="D218" s="81">
        <f t="shared" ref="D218:H218" si="84">D219+D220</f>
        <v>803000</v>
      </c>
      <c r="E218" s="81">
        <f t="shared" si="84"/>
        <v>867000</v>
      </c>
      <c r="F218" s="81">
        <f t="shared" si="84"/>
        <v>651000</v>
      </c>
      <c r="G218" s="81">
        <f t="shared" si="84"/>
        <v>568164.54</v>
      </c>
      <c r="H218" s="81">
        <f t="shared" si="84"/>
        <v>73010.900000000023</v>
      </c>
      <c r="K218" s="33"/>
    </row>
    <row r="219" spans="1:11" ht="16.5" customHeight="1" x14ac:dyDescent="0.3">
      <c r="A219" s="17"/>
      <c r="B219" s="24" t="s">
        <v>336</v>
      </c>
      <c r="C219" s="81"/>
      <c r="D219" s="82">
        <v>803000</v>
      </c>
      <c r="E219" s="82">
        <v>867000</v>
      </c>
      <c r="F219" s="82">
        <v>651000</v>
      </c>
      <c r="G219" s="87">
        <v>568164.54</v>
      </c>
      <c r="H219" s="44">
        <f>G219-[1]CHELTUIELI!$G$219</f>
        <v>73010.900000000023</v>
      </c>
      <c r="K219" s="33"/>
    </row>
    <row r="220" spans="1:11" ht="16.5" customHeight="1" x14ac:dyDescent="0.3">
      <c r="A220" s="17"/>
      <c r="B220" s="24" t="s">
        <v>509</v>
      </c>
      <c r="C220" s="81"/>
      <c r="D220" s="82"/>
      <c r="E220" s="82"/>
      <c r="F220" s="82"/>
      <c r="G220" s="87"/>
      <c r="H220" s="87"/>
      <c r="K220" s="33"/>
    </row>
    <row r="221" spans="1:11" ht="16.5" customHeight="1" x14ac:dyDescent="0.3">
      <c r="A221" s="17"/>
      <c r="B221" s="24" t="s">
        <v>328</v>
      </c>
      <c r="C221" s="81"/>
      <c r="D221" s="82"/>
      <c r="E221" s="82"/>
      <c r="F221" s="82"/>
      <c r="G221" s="87"/>
      <c r="H221" s="87"/>
      <c r="K221" s="33"/>
    </row>
    <row r="222" spans="1:11" ht="16.5" customHeight="1" x14ac:dyDescent="0.3">
      <c r="A222" s="17" t="s">
        <v>407</v>
      </c>
      <c r="B222" s="20" t="s">
        <v>398</v>
      </c>
      <c r="C222" s="80">
        <f t="shared" ref="C222" si="85">+C223+C236</f>
        <v>0</v>
      </c>
      <c r="D222" s="80">
        <f t="shared" ref="D222:H222" si="86">+D223+D236</f>
        <v>279744970</v>
      </c>
      <c r="E222" s="80">
        <f t="shared" si="86"/>
        <v>275833750</v>
      </c>
      <c r="F222" s="80">
        <f t="shared" si="86"/>
        <v>243319450</v>
      </c>
      <c r="G222" s="80">
        <f t="shared" si="86"/>
        <v>218187408.38</v>
      </c>
      <c r="H222" s="80">
        <f t="shared" si="86"/>
        <v>27306000.099999994</v>
      </c>
      <c r="K222" s="33"/>
    </row>
    <row r="223" spans="1:11" ht="16.5" customHeight="1" x14ac:dyDescent="0.3">
      <c r="A223" s="22" t="s">
        <v>409</v>
      </c>
      <c r="B223" s="20" t="s">
        <v>399</v>
      </c>
      <c r="C223" s="81">
        <f>C224+C230+C227+C231+C225+C226+C234</f>
        <v>0</v>
      </c>
      <c r="D223" s="81">
        <f t="shared" ref="D223:H223" si="87">D224+D230+D227+D231+D225+D226+D234</f>
        <v>272953430</v>
      </c>
      <c r="E223" s="81">
        <f t="shared" si="87"/>
        <v>269362200</v>
      </c>
      <c r="F223" s="81">
        <f t="shared" si="87"/>
        <v>238281030</v>
      </c>
      <c r="G223" s="81">
        <f t="shared" si="87"/>
        <v>213890028.38</v>
      </c>
      <c r="H223" s="81">
        <f t="shared" si="87"/>
        <v>26696000.099999994</v>
      </c>
      <c r="K223" s="33"/>
    </row>
    <row r="224" spans="1:11" x14ac:dyDescent="0.3">
      <c r="A224" s="22"/>
      <c r="B224" s="23" t="s">
        <v>336</v>
      </c>
      <c r="C224" s="81"/>
      <c r="D224" s="82">
        <v>264898070</v>
      </c>
      <c r="E224" s="82">
        <v>262611870</v>
      </c>
      <c r="F224" s="82">
        <v>231824700</v>
      </c>
      <c r="G224" s="44">
        <v>210149080</v>
      </c>
      <c r="H224" s="44">
        <f>G224-[1]CHELTUIELI!$G$224</f>
        <v>26200000.099999994</v>
      </c>
      <c r="K224" s="33"/>
    </row>
    <row r="225" spans="1:11" ht="30" x14ac:dyDescent="0.3">
      <c r="A225" s="22"/>
      <c r="B225" s="23" t="s">
        <v>495</v>
      </c>
      <c r="C225" s="81"/>
      <c r="D225" s="82"/>
      <c r="E225" s="82"/>
      <c r="F225" s="82"/>
      <c r="G225" s="44"/>
      <c r="H225" s="44"/>
      <c r="K225" s="33"/>
    </row>
    <row r="226" spans="1:11" ht="60" x14ac:dyDescent="0.3">
      <c r="A226" s="22"/>
      <c r="B226" s="23" t="s">
        <v>509</v>
      </c>
      <c r="C226" s="81"/>
      <c r="D226" s="82">
        <v>14610</v>
      </c>
      <c r="E226" s="82">
        <v>14610</v>
      </c>
      <c r="F226" s="82">
        <v>14610</v>
      </c>
      <c r="G226" s="44">
        <v>9428.3799999999992</v>
      </c>
      <c r="H226" s="44">
        <f>G226-[1]CHELTUIELI!$G$226</f>
        <v>0</v>
      </c>
      <c r="K226" s="33"/>
    </row>
    <row r="227" spans="1:11" ht="45" x14ac:dyDescent="0.3">
      <c r="A227" s="22"/>
      <c r="B227" s="23" t="s">
        <v>400</v>
      </c>
      <c r="C227" s="81">
        <f>C228+C229</f>
        <v>0</v>
      </c>
      <c r="D227" s="81">
        <f t="shared" ref="D227:H227" si="88">D228+D229</f>
        <v>0</v>
      </c>
      <c r="E227" s="81">
        <f t="shared" si="88"/>
        <v>0</v>
      </c>
      <c r="F227" s="81">
        <f t="shared" si="88"/>
        <v>0</v>
      </c>
      <c r="G227" s="81">
        <f t="shared" si="88"/>
        <v>0</v>
      </c>
      <c r="H227" s="81">
        <f t="shared" si="88"/>
        <v>0</v>
      </c>
      <c r="K227" s="33"/>
    </row>
    <row r="228" spans="1:11" x14ac:dyDescent="0.3">
      <c r="A228" s="22"/>
      <c r="B228" s="23" t="s">
        <v>511</v>
      </c>
      <c r="C228" s="81"/>
      <c r="D228" s="82"/>
      <c r="E228" s="82"/>
      <c r="F228" s="82"/>
      <c r="G228" s="44"/>
      <c r="H228" s="44"/>
      <c r="K228" s="33"/>
    </row>
    <row r="229" spans="1:11" ht="60" x14ac:dyDescent="0.3">
      <c r="A229" s="22"/>
      <c r="B229" s="23" t="s">
        <v>509</v>
      </c>
      <c r="C229" s="81"/>
      <c r="D229" s="82"/>
      <c r="E229" s="82"/>
      <c r="F229" s="82"/>
      <c r="G229" s="44"/>
      <c r="H229" s="44"/>
      <c r="K229" s="33"/>
    </row>
    <row r="230" spans="1:11" ht="30" x14ac:dyDescent="0.3">
      <c r="A230" s="22"/>
      <c r="B230" s="23" t="s">
        <v>401</v>
      </c>
      <c r="C230" s="81"/>
      <c r="D230" s="82"/>
      <c r="E230" s="82"/>
      <c r="F230" s="82"/>
      <c r="G230" s="87"/>
      <c r="H230" s="87"/>
      <c r="K230" s="33"/>
    </row>
    <row r="231" spans="1:11" x14ac:dyDescent="0.3">
      <c r="A231" s="22"/>
      <c r="B231" s="45" t="s">
        <v>403</v>
      </c>
      <c r="C231" s="81">
        <f>C232+C233</f>
        <v>0</v>
      </c>
      <c r="D231" s="81">
        <f t="shared" ref="D231:H231" si="89">D232+D233</f>
        <v>5820800</v>
      </c>
      <c r="E231" s="81">
        <f t="shared" si="89"/>
        <v>4677000</v>
      </c>
      <c r="F231" s="81">
        <f t="shared" si="89"/>
        <v>4383000</v>
      </c>
      <c r="G231" s="81">
        <f t="shared" si="89"/>
        <v>3731520</v>
      </c>
      <c r="H231" s="81">
        <f t="shared" si="89"/>
        <v>496000</v>
      </c>
      <c r="K231" s="33"/>
    </row>
    <row r="232" spans="1:11" x14ac:dyDescent="0.3">
      <c r="A232" s="22"/>
      <c r="B232" s="45" t="s">
        <v>511</v>
      </c>
      <c r="C232" s="81"/>
      <c r="D232" s="82">
        <v>5820800</v>
      </c>
      <c r="E232" s="82">
        <v>4677000</v>
      </c>
      <c r="F232" s="82">
        <v>4383000</v>
      </c>
      <c r="G232" s="44">
        <v>3731520</v>
      </c>
      <c r="H232" s="44">
        <f>G232-[1]CHELTUIELI!$G$232</f>
        <v>496000</v>
      </c>
      <c r="K232" s="33"/>
    </row>
    <row r="233" spans="1:11" ht="60" x14ac:dyDescent="0.3">
      <c r="A233" s="22"/>
      <c r="B233" s="45" t="s">
        <v>509</v>
      </c>
      <c r="C233" s="81"/>
      <c r="D233" s="82"/>
      <c r="E233" s="82"/>
      <c r="F233" s="82"/>
      <c r="G233" s="44"/>
      <c r="H233" s="44"/>
      <c r="K233" s="33"/>
    </row>
    <row r="234" spans="1:11" ht="30" x14ac:dyDescent="0.3">
      <c r="A234" s="22"/>
      <c r="B234" s="45" t="s">
        <v>514</v>
      </c>
      <c r="C234" s="81"/>
      <c r="D234" s="97">
        <v>2219950</v>
      </c>
      <c r="E234" s="97">
        <v>2058720</v>
      </c>
      <c r="F234" s="97">
        <v>2058720</v>
      </c>
      <c r="G234" s="44"/>
      <c r="H234" s="44"/>
      <c r="K234" s="33"/>
    </row>
    <row r="235" spans="1:11" x14ac:dyDescent="0.3">
      <c r="A235" s="22"/>
      <c r="B235" s="24" t="s">
        <v>328</v>
      </c>
      <c r="C235" s="81"/>
      <c r="D235" s="82"/>
      <c r="E235" s="82"/>
      <c r="F235" s="82"/>
      <c r="G235" s="44">
        <v>-324015.94</v>
      </c>
      <c r="H235" s="44">
        <f>G235-[1]CHELTUIELI!$G$235</f>
        <v>-45590.070000000007</v>
      </c>
      <c r="K235" s="33"/>
    </row>
    <row r="236" spans="1:11" ht="16.5" customHeight="1" x14ac:dyDescent="0.3">
      <c r="A236" s="22" t="s">
        <v>413</v>
      </c>
      <c r="B236" s="20" t="s">
        <v>404</v>
      </c>
      <c r="C236" s="81">
        <f>C237+C238+C239</f>
        <v>0</v>
      </c>
      <c r="D236" s="81">
        <f t="shared" ref="D236:H236" si="90">D237+D238+D239</f>
        <v>6791540</v>
      </c>
      <c r="E236" s="81">
        <f t="shared" si="90"/>
        <v>6471550</v>
      </c>
      <c r="F236" s="81">
        <f t="shared" si="90"/>
        <v>5038420</v>
      </c>
      <c r="G236" s="81">
        <f t="shared" si="90"/>
        <v>4297380</v>
      </c>
      <c r="H236" s="81">
        <f t="shared" si="90"/>
        <v>610000</v>
      </c>
      <c r="K236" s="33"/>
    </row>
    <row r="237" spans="1:11" ht="16.5" customHeight="1" x14ac:dyDescent="0.3">
      <c r="A237" s="22"/>
      <c r="B237" s="23" t="s">
        <v>336</v>
      </c>
      <c r="C237" s="81"/>
      <c r="D237" s="82">
        <v>6733000</v>
      </c>
      <c r="E237" s="82">
        <v>6413000</v>
      </c>
      <c r="F237" s="82">
        <v>4979870</v>
      </c>
      <c r="G237" s="44">
        <v>4297380</v>
      </c>
      <c r="H237" s="44">
        <f>G237-[1]CHELTUIELI!$G$237</f>
        <v>610000</v>
      </c>
      <c r="K237" s="33"/>
    </row>
    <row r="238" spans="1:11" ht="16.5" customHeight="1" x14ac:dyDescent="0.3">
      <c r="A238" s="22"/>
      <c r="B238" s="46" t="s">
        <v>406</v>
      </c>
      <c r="C238" s="81"/>
      <c r="D238" s="82"/>
      <c r="E238" s="82"/>
      <c r="F238" s="82"/>
      <c r="G238" s="44"/>
      <c r="H238" s="44"/>
      <c r="K238" s="33"/>
    </row>
    <row r="239" spans="1:11" ht="60" x14ac:dyDescent="0.3">
      <c r="A239" s="22"/>
      <c r="B239" s="46" t="s">
        <v>509</v>
      </c>
      <c r="C239" s="81"/>
      <c r="D239" s="97">
        <v>58540</v>
      </c>
      <c r="E239" s="97">
        <v>58550</v>
      </c>
      <c r="F239" s="97">
        <v>58550</v>
      </c>
      <c r="G239" s="44"/>
      <c r="H239" s="44"/>
      <c r="K239" s="33"/>
    </row>
    <row r="240" spans="1:11" ht="16.5" customHeight="1" x14ac:dyDescent="0.3">
      <c r="A240" s="22"/>
      <c r="B240" s="24" t="s">
        <v>328</v>
      </c>
      <c r="C240" s="81"/>
      <c r="D240" s="82"/>
      <c r="E240" s="82"/>
      <c r="F240" s="82"/>
      <c r="G240" s="44"/>
      <c r="H240" s="44"/>
      <c r="K240" s="33"/>
    </row>
    <row r="241" spans="1:11" ht="16.5" customHeight="1" x14ac:dyDescent="0.3">
      <c r="A241" s="17" t="s">
        <v>416</v>
      </c>
      <c r="B241" s="24" t="s">
        <v>408</v>
      </c>
      <c r="C241" s="81"/>
      <c r="D241" s="82">
        <v>978000</v>
      </c>
      <c r="E241" s="82">
        <v>975000</v>
      </c>
      <c r="F241" s="82">
        <v>780890</v>
      </c>
      <c r="G241" s="44">
        <v>641295.81000000006</v>
      </c>
      <c r="H241" s="44">
        <f>G241-[1]CHELTUIELI!$G$241</f>
        <v>32517.5</v>
      </c>
      <c r="K241" s="33"/>
    </row>
    <row r="242" spans="1:11" ht="16.5" customHeight="1" x14ac:dyDescent="0.3">
      <c r="A242" s="17"/>
      <c r="B242" s="24" t="s">
        <v>328</v>
      </c>
      <c r="C242" s="81"/>
      <c r="D242" s="82"/>
      <c r="E242" s="82"/>
      <c r="F242" s="82"/>
      <c r="G242" s="44">
        <v>-4280</v>
      </c>
      <c r="H242" s="44">
        <f>G242-[1]CHELTUIELI!$G$242</f>
        <v>-615</v>
      </c>
      <c r="K242" s="33"/>
    </row>
    <row r="243" spans="1:11" ht="16.5" customHeight="1" x14ac:dyDescent="0.3">
      <c r="A243" s="17" t="s">
        <v>417</v>
      </c>
      <c r="B243" s="24" t="s">
        <v>410</v>
      </c>
      <c r="C243" s="81"/>
      <c r="D243" s="82">
        <v>12508310</v>
      </c>
      <c r="E243" s="82">
        <v>12508310</v>
      </c>
      <c r="F243" s="82">
        <v>12508310</v>
      </c>
      <c r="G243" s="44">
        <v>12508297.789999999</v>
      </c>
      <c r="H243" s="44">
        <f>G243-[1]CHELTUIELI!$G$243</f>
        <v>55667.859999999404</v>
      </c>
      <c r="K243" s="33"/>
    </row>
    <row r="244" spans="1:11" ht="16.5" customHeight="1" x14ac:dyDescent="0.3">
      <c r="A244" s="17"/>
      <c r="B244" s="24" t="s">
        <v>328</v>
      </c>
      <c r="C244" s="81"/>
      <c r="D244" s="82"/>
      <c r="E244" s="82"/>
      <c r="F244" s="82"/>
      <c r="G244" s="44">
        <v>-142186.99</v>
      </c>
      <c r="H244" s="44">
        <f>G244-[1]CHELTUIELI!$G$244</f>
        <v>-79</v>
      </c>
      <c r="K244" s="33"/>
    </row>
    <row r="245" spans="1:11" x14ac:dyDescent="0.3">
      <c r="A245" s="17"/>
      <c r="B245" s="20" t="s">
        <v>411</v>
      </c>
      <c r="C245" s="81">
        <f t="shared" ref="C245:G245" si="91">C88+C106+C140+C168+C172+C176+C187+C193+C198+C211+C217+C221+C235+C240+C242+C244</f>
        <v>0</v>
      </c>
      <c r="D245" s="81">
        <f t="shared" si="91"/>
        <v>0</v>
      </c>
      <c r="E245" s="81">
        <f t="shared" si="91"/>
        <v>0</v>
      </c>
      <c r="F245" s="81">
        <f t="shared" si="91"/>
        <v>0</v>
      </c>
      <c r="G245" s="81">
        <f t="shared" si="91"/>
        <v>-562670.27</v>
      </c>
      <c r="H245" s="44">
        <f>G245-[1]CHELTUIELI!$G$245</f>
        <v>-47628.020000000019</v>
      </c>
      <c r="K245" s="33"/>
    </row>
    <row r="246" spans="1:11" ht="30" x14ac:dyDescent="0.3">
      <c r="A246" s="17" t="s">
        <v>208</v>
      </c>
      <c r="B246" s="20" t="s">
        <v>193</v>
      </c>
      <c r="C246" s="81">
        <f t="shared" ref="C246:H246" si="92">C247</f>
        <v>0</v>
      </c>
      <c r="D246" s="81">
        <f t="shared" si="92"/>
        <v>205347000</v>
      </c>
      <c r="E246" s="81">
        <f t="shared" si="92"/>
        <v>205347000</v>
      </c>
      <c r="F246" s="81">
        <f t="shared" si="92"/>
        <v>187020260</v>
      </c>
      <c r="G246" s="81">
        <f t="shared" si="92"/>
        <v>165323173</v>
      </c>
      <c r="H246" s="81">
        <f t="shared" si="92"/>
        <v>19394804</v>
      </c>
      <c r="K246" s="33"/>
    </row>
    <row r="247" spans="1:11" x14ac:dyDescent="0.3">
      <c r="A247" s="17" t="s">
        <v>420</v>
      </c>
      <c r="B247" s="20" t="s">
        <v>412</v>
      </c>
      <c r="C247" s="81">
        <f t="shared" ref="C247:H247" si="93">C248+C258</f>
        <v>0</v>
      </c>
      <c r="D247" s="81">
        <f t="shared" si="93"/>
        <v>205347000</v>
      </c>
      <c r="E247" s="81">
        <f t="shared" si="93"/>
        <v>205347000</v>
      </c>
      <c r="F247" s="81">
        <f t="shared" si="93"/>
        <v>187020260</v>
      </c>
      <c r="G247" s="81">
        <f t="shared" si="93"/>
        <v>165323173</v>
      </c>
      <c r="H247" s="81">
        <f t="shared" si="93"/>
        <v>19394804</v>
      </c>
      <c r="K247" s="33"/>
    </row>
    <row r="248" spans="1:11" ht="30" x14ac:dyDescent="0.3">
      <c r="A248" s="17" t="s">
        <v>422</v>
      </c>
      <c r="B248" s="20" t="s">
        <v>414</v>
      </c>
      <c r="C248" s="81">
        <f>C249+C252+C250+C251+C256+C257</f>
        <v>0</v>
      </c>
      <c r="D248" s="81">
        <f t="shared" ref="D248:H248" si="94">D249+D252+D250+D251+D256+D257</f>
        <v>205347000</v>
      </c>
      <c r="E248" s="81">
        <f t="shared" si="94"/>
        <v>205347000</v>
      </c>
      <c r="F248" s="81">
        <f t="shared" si="94"/>
        <v>187020260</v>
      </c>
      <c r="G248" s="81">
        <f t="shared" si="94"/>
        <v>165323173</v>
      </c>
      <c r="H248" s="81">
        <f t="shared" si="94"/>
        <v>19394804</v>
      </c>
      <c r="K248" s="33"/>
    </row>
    <row r="249" spans="1:11" ht="30" x14ac:dyDescent="0.3">
      <c r="A249" s="17"/>
      <c r="B249" s="24" t="s">
        <v>483</v>
      </c>
      <c r="C249" s="81"/>
      <c r="D249" s="82">
        <v>183730000</v>
      </c>
      <c r="E249" s="82">
        <v>183730000</v>
      </c>
      <c r="F249" s="82">
        <v>166364840</v>
      </c>
      <c r="G249" s="81">
        <v>146611634</v>
      </c>
      <c r="H249" s="44">
        <f>G249-[1]CHELTUIELI!$G$249</f>
        <v>17418153</v>
      </c>
      <c r="K249" s="33"/>
    </row>
    <row r="250" spans="1:11" ht="30" x14ac:dyDescent="0.3">
      <c r="A250" s="17"/>
      <c r="B250" s="24" t="s">
        <v>484</v>
      </c>
      <c r="C250" s="81"/>
      <c r="D250" s="82">
        <v>1470000</v>
      </c>
      <c r="E250" s="82">
        <v>1470000</v>
      </c>
      <c r="F250" s="82">
        <v>1317370</v>
      </c>
      <c r="G250" s="81">
        <v>1168160</v>
      </c>
      <c r="H250" s="44">
        <f>G250-[1]CHELTUIELI!$G$250</f>
        <v>148940</v>
      </c>
      <c r="K250" s="33"/>
    </row>
    <row r="251" spans="1:11" ht="30" x14ac:dyDescent="0.3">
      <c r="A251" s="17"/>
      <c r="B251" s="24" t="s">
        <v>485</v>
      </c>
      <c r="C251" s="81"/>
      <c r="D251" s="82">
        <v>720000</v>
      </c>
      <c r="E251" s="82">
        <v>720000</v>
      </c>
      <c r="F251" s="82">
        <v>636050</v>
      </c>
      <c r="G251" s="81">
        <v>579200</v>
      </c>
      <c r="H251" s="44">
        <f>G251-[1]CHELTUIELI!$G$251</f>
        <v>75375</v>
      </c>
      <c r="K251" s="33"/>
    </row>
    <row r="252" spans="1:11" ht="45" x14ac:dyDescent="0.3">
      <c r="A252" s="17"/>
      <c r="B252" s="92" t="s">
        <v>486</v>
      </c>
      <c r="C252" s="81">
        <f>C253+C254+C255</f>
        <v>0</v>
      </c>
      <c r="D252" s="81">
        <f t="shared" ref="D252:H252" si="95">D253+D254+D255</f>
        <v>18147000</v>
      </c>
      <c r="E252" s="81">
        <f t="shared" si="95"/>
        <v>18147000</v>
      </c>
      <c r="F252" s="81">
        <f t="shared" si="95"/>
        <v>17773000</v>
      </c>
      <c r="G252" s="81">
        <f t="shared" si="95"/>
        <v>16781287</v>
      </c>
      <c r="H252" s="81">
        <f t="shared" si="95"/>
        <v>1752336</v>
      </c>
      <c r="K252" s="33"/>
    </row>
    <row r="253" spans="1:11" ht="75" x14ac:dyDescent="0.3">
      <c r="A253" s="17"/>
      <c r="B253" s="24" t="s">
        <v>415</v>
      </c>
      <c r="C253" s="81"/>
      <c r="D253" s="82">
        <v>7570000</v>
      </c>
      <c r="E253" s="82">
        <v>7570000</v>
      </c>
      <c r="F253" s="82">
        <v>7570000</v>
      </c>
      <c r="G253" s="81">
        <v>7523000</v>
      </c>
      <c r="H253" s="44">
        <f>G253-[1]CHELTUIELI!$G$253</f>
        <v>735788</v>
      </c>
      <c r="K253" s="33"/>
    </row>
    <row r="254" spans="1:11" ht="75" x14ac:dyDescent="0.3">
      <c r="A254" s="17"/>
      <c r="B254" s="24" t="s">
        <v>507</v>
      </c>
      <c r="C254" s="81"/>
      <c r="D254" s="82">
        <v>7850000</v>
      </c>
      <c r="E254" s="82">
        <v>7850000</v>
      </c>
      <c r="F254" s="82">
        <v>7850000</v>
      </c>
      <c r="G254" s="81">
        <v>7285127</v>
      </c>
      <c r="H254" s="44">
        <f>G254-[1]CHELTUIELI!$G$254</f>
        <v>735034</v>
      </c>
      <c r="K254" s="33"/>
    </row>
    <row r="255" spans="1:11" ht="60" x14ac:dyDescent="0.3">
      <c r="A255" s="17"/>
      <c r="B255" s="24" t="s">
        <v>506</v>
      </c>
      <c r="C255" s="81"/>
      <c r="D255" s="82">
        <v>2727000</v>
      </c>
      <c r="E255" s="82">
        <v>2727000</v>
      </c>
      <c r="F255" s="82">
        <v>2353000</v>
      </c>
      <c r="G255" s="81">
        <v>1973160</v>
      </c>
      <c r="H255" s="44">
        <f>G255-[1]CHELTUIELI!$G$255</f>
        <v>281514</v>
      </c>
      <c r="K255" s="33"/>
    </row>
    <row r="256" spans="1:11" ht="45" x14ac:dyDescent="0.3">
      <c r="A256" s="17"/>
      <c r="B256" s="24" t="s">
        <v>487</v>
      </c>
      <c r="C256" s="81"/>
      <c r="D256" s="82">
        <v>0</v>
      </c>
      <c r="E256" s="82">
        <v>0</v>
      </c>
      <c r="F256" s="82">
        <v>0</v>
      </c>
      <c r="G256" s="81">
        <v>0</v>
      </c>
      <c r="H256" s="44">
        <v>0</v>
      </c>
      <c r="K256" s="33"/>
    </row>
    <row r="257" spans="1:14" ht="45" x14ac:dyDescent="0.3">
      <c r="A257" s="17"/>
      <c r="B257" s="24" t="s">
        <v>504</v>
      </c>
      <c r="C257" s="81"/>
      <c r="D257" s="82">
        <v>1280000</v>
      </c>
      <c r="E257" s="82">
        <v>1280000</v>
      </c>
      <c r="F257" s="82">
        <v>929000</v>
      </c>
      <c r="G257" s="81">
        <v>182892</v>
      </c>
      <c r="H257" s="44">
        <f>G257-[1]CHELTUIELI!$G$256</f>
        <v>0</v>
      </c>
      <c r="K257" s="33"/>
    </row>
    <row r="258" spans="1:14" x14ac:dyDescent="0.3">
      <c r="A258" s="17" t="s">
        <v>428</v>
      </c>
      <c r="B258" s="20" t="s">
        <v>488</v>
      </c>
      <c r="C258" s="81">
        <f>C259+C260</f>
        <v>0</v>
      </c>
      <c r="D258" s="81">
        <f t="shared" ref="D258:H258" si="96">D259+D260</f>
        <v>0</v>
      </c>
      <c r="E258" s="81">
        <f t="shared" si="96"/>
        <v>0</v>
      </c>
      <c r="F258" s="81">
        <f t="shared" si="96"/>
        <v>0</v>
      </c>
      <c r="G258" s="81">
        <f t="shared" si="96"/>
        <v>0</v>
      </c>
      <c r="H258" s="81">
        <f t="shared" si="96"/>
        <v>0</v>
      </c>
      <c r="K258" s="33"/>
      <c r="N258" s="5" t="s">
        <v>515</v>
      </c>
    </row>
    <row r="259" spans="1:14" ht="45" x14ac:dyDescent="0.3">
      <c r="A259" s="17"/>
      <c r="B259" s="24" t="s">
        <v>489</v>
      </c>
      <c r="C259" s="81"/>
      <c r="D259" s="82"/>
      <c r="E259" s="82"/>
      <c r="F259" s="82"/>
      <c r="G259" s="81"/>
      <c r="H259" s="81"/>
      <c r="K259" s="33"/>
    </row>
    <row r="260" spans="1:14" ht="30" x14ac:dyDescent="0.3">
      <c r="A260" s="17"/>
      <c r="B260" s="24" t="s">
        <v>490</v>
      </c>
      <c r="C260" s="81"/>
      <c r="D260" s="82"/>
      <c r="E260" s="82"/>
      <c r="F260" s="82"/>
      <c r="G260" s="81"/>
      <c r="H260" s="81"/>
      <c r="K260" s="33"/>
    </row>
    <row r="261" spans="1:14" x14ac:dyDescent="0.3">
      <c r="A261" s="17" t="s">
        <v>430</v>
      </c>
      <c r="B261" s="47" t="s">
        <v>418</v>
      </c>
      <c r="C261" s="85">
        <f>+C262</f>
        <v>0</v>
      </c>
      <c r="D261" s="85">
        <f t="shared" ref="D261:H263" si="97">+D262</f>
        <v>82700610</v>
      </c>
      <c r="E261" s="85">
        <f t="shared" si="97"/>
        <v>82700610</v>
      </c>
      <c r="F261" s="85">
        <f t="shared" si="97"/>
        <v>82700610</v>
      </c>
      <c r="G261" s="85">
        <f t="shared" si="97"/>
        <v>82415981</v>
      </c>
      <c r="H261" s="85">
        <f t="shared" si="97"/>
        <v>1627361</v>
      </c>
      <c r="K261" s="33"/>
    </row>
    <row r="262" spans="1:14" ht="16.5" customHeight="1" x14ac:dyDescent="0.3">
      <c r="A262" s="17" t="s">
        <v>432</v>
      </c>
      <c r="B262" s="47" t="s">
        <v>189</v>
      </c>
      <c r="C262" s="85">
        <f>+C263</f>
        <v>0</v>
      </c>
      <c r="D262" s="85">
        <f t="shared" si="97"/>
        <v>82700610</v>
      </c>
      <c r="E262" s="85">
        <f t="shared" si="97"/>
        <v>82700610</v>
      </c>
      <c r="F262" s="85">
        <f t="shared" si="97"/>
        <v>82700610</v>
      </c>
      <c r="G262" s="85">
        <f t="shared" si="97"/>
        <v>82415981</v>
      </c>
      <c r="H262" s="85">
        <f t="shared" si="97"/>
        <v>1627361</v>
      </c>
      <c r="K262" s="33"/>
    </row>
    <row r="263" spans="1:14" ht="16.5" customHeight="1" x14ac:dyDescent="0.3">
      <c r="A263" s="17" t="s">
        <v>434</v>
      </c>
      <c r="B263" s="20" t="s">
        <v>419</v>
      </c>
      <c r="C263" s="85">
        <f>+C264</f>
        <v>0</v>
      </c>
      <c r="D263" s="85">
        <f t="shared" si="97"/>
        <v>82700610</v>
      </c>
      <c r="E263" s="85">
        <f t="shared" si="97"/>
        <v>82700610</v>
      </c>
      <c r="F263" s="85">
        <f t="shared" si="97"/>
        <v>82700610</v>
      </c>
      <c r="G263" s="85">
        <f t="shared" si="97"/>
        <v>82415981</v>
      </c>
      <c r="H263" s="85">
        <f t="shared" si="97"/>
        <v>1627361</v>
      </c>
      <c r="K263" s="33"/>
    </row>
    <row r="264" spans="1:14" ht="16.5" customHeight="1" x14ac:dyDescent="0.3">
      <c r="A264" s="22" t="s">
        <v>436</v>
      </c>
      <c r="B264" s="47" t="s">
        <v>421</v>
      </c>
      <c r="C264" s="80">
        <f t="shared" ref="C264:H264" si="98">C265</f>
        <v>0</v>
      </c>
      <c r="D264" s="80">
        <f t="shared" si="98"/>
        <v>82700610</v>
      </c>
      <c r="E264" s="80">
        <f t="shared" si="98"/>
        <v>82700610</v>
      </c>
      <c r="F264" s="80">
        <f t="shared" si="98"/>
        <v>82700610</v>
      </c>
      <c r="G264" s="80">
        <f t="shared" si="98"/>
        <v>82415981</v>
      </c>
      <c r="H264" s="80">
        <f t="shared" si="98"/>
        <v>1627361</v>
      </c>
      <c r="K264" s="33"/>
    </row>
    <row r="265" spans="1:14" ht="16.5" customHeight="1" x14ac:dyDescent="0.3">
      <c r="A265" s="22" t="s">
        <v>438</v>
      </c>
      <c r="B265" s="47" t="s">
        <v>423</v>
      </c>
      <c r="C265" s="80">
        <f t="shared" ref="C265:H265" si="99">C267+C268+C269</f>
        <v>0</v>
      </c>
      <c r="D265" s="80">
        <f t="shared" si="99"/>
        <v>82700610</v>
      </c>
      <c r="E265" s="80">
        <f t="shared" si="99"/>
        <v>82700610</v>
      </c>
      <c r="F265" s="80">
        <f t="shared" si="99"/>
        <v>82700610</v>
      </c>
      <c r="G265" s="80">
        <f t="shared" si="99"/>
        <v>82415981</v>
      </c>
      <c r="H265" s="80">
        <f t="shared" si="99"/>
        <v>1627361</v>
      </c>
      <c r="K265" s="33"/>
    </row>
    <row r="266" spans="1:14" ht="16.5" customHeight="1" x14ac:dyDescent="0.3">
      <c r="A266" s="17" t="s">
        <v>440</v>
      </c>
      <c r="B266" s="47" t="s">
        <v>424</v>
      </c>
      <c r="C266" s="80">
        <f t="shared" ref="C266:H266" si="100">C267</f>
        <v>0</v>
      </c>
      <c r="D266" s="80">
        <f t="shared" si="100"/>
        <v>60039300</v>
      </c>
      <c r="E266" s="80">
        <f t="shared" si="100"/>
        <v>60039300</v>
      </c>
      <c r="F266" s="80">
        <f t="shared" si="100"/>
        <v>60039300</v>
      </c>
      <c r="G266" s="80">
        <f t="shared" si="100"/>
        <v>60009271</v>
      </c>
      <c r="H266" s="80">
        <f t="shared" si="100"/>
        <v>920602</v>
      </c>
      <c r="K266" s="33"/>
    </row>
    <row r="267" spans="1:14" ht="16.5" customHeight="1" x14ac:dyDescent="0.3">
      <c r="A267" s="22" t="s">
        <v>442</v>
      </c>
      <c r="B267" s="48" t="s">
        <v>425</v>
      </c>
      <c r="C267" s="81"/>
      <c r="D267" s="82">
        <v>60039300</v>
      </c>
      <c r="E267" s="82">
        <v>60039300</v>
      </c>
      <c r="F267" s="82">
        <v>60039300</v>
      </c>
      <c r="G267" s="44">
        <v>60009271</v>
      </c>
      <c r="H267" s="44">
        <f>G267-[1]CHELTUIELI!$G$267</f>
        <v>920602</v>
      </c>
      <c r="K267" s="33"/>
    </row>
    <row r="268" spans="1:14" ht="16.5" customHeight="1" x14ac:dyDescent="0.3">
      <c r="A268" s="22" t="s">
        <v>443</v>
      </c>
      <c r="B268" s="48" t="s">
        <v>426</v>
      </c>
      <c r="C268" s="81"/>
      <c r="D268" s="82">
        <v>22661310</v>
      </c>
      <c r="E268" s="82">
        <v>22661310</v>
      </c>
      <c r="F268" s="82">
        <v>22661310</v>
      </c>
      <c r="G268" s="44">
        <v>22461227</v>
      </c>
      <c r="H268" s="44">
        <f>G268-[1]CHELTUIELI!$G$268</f>
        <v>706759</v>
      </c>
      <c r="K268" s="33"/>
    </row>
    <row r="269" spans="1:14" ht="16.5" customHeight="1" x14ac:dyDescent="0.3">
      <c r="A269" s="22"/>
      <c r="B269" s="28" t="s">
        <v>427</v>
      </c>
      <c r="C269" s="81"/>
      <c r="D269" s="82"/>
      <c r="E269" s="82"/>
      <c r="F269" s="82"/>
      <c r="G269" s="44">
        <v>-54517</v>
      </c>
      <c r="H269" s="44">
        <f>G269-[1]CHELTUIELI!$G$269</f>
        <v>0</v>
      </c>
      <c r="K269" s="33"/>
    </row>
    <row r="270" spans="1:14" ht="30" x14ac:dyDescent="0.3">
      <c r="A270" s="22" t="s">
        <v>211</v>
      </c>
      <c r="B270" s="49" t="s">
        <v>195</v>
      </c>
      <c r="C270" s="79">
        <f t="shared" ref="C270" si="101">C275+C271</f>
        <v>0</v>
      </c>
      <c r="D270" s="79">
        <f t="shared" ref="D270:H270" si="102">D275+D271</f>
        <v>0</v>
      </c>
      <c r="E270" s="79">
        <f t="shared" si="102"/>
        <v>0</v>
      </c>
      <c r="F270" s="79">
        <f t="shared" si="102"/>
        <v>0</v>
      </c>
      <c r="G270" s="79">
        <f t="shared" si="102"/>
        <v>0</v>
      </c>
      <c r="H270" s="79">
        <f t="shared" si="102"/>
        <v>0</v>
      </c>
      <c r="K270" s="33"/>
    </row>
    <row r="271" spans="1:14" x14ac:dyDescent="0.3">
      <c r="A271" s="22" t="s">
        <v>445</v>
      </c>
      <c r="B271" s="49" t="s">
        <v>429</v>
      </c>
      <c r="C271" s="79">
        <f t="shared" ref="C271" si="103">C272+C273+C274</f>
        <v>0</v>
      </c>
      <c r="D271" s="79">
        <f t="shared" ref="D271:H271" si="104">D272+D273+D274</f>
        <v>0</v>
      </c>
      <c r="E271" s="79">
        <f t="shared" si="104"/>
        <v>0</v>
      </c>
      <c r="F271" s="79">
        <f t="shared" si="104"/>
        <v>0</v>
      </c>
      <c r="G271" s="79">
        <f t="shared" si="104"/>
        <v>0</v>
      </c>
      <c r="H271" s="79">
        <f t="shared" si="104"/>
        <v>0</v>
      </c>
      <c r="K271" s="33"/>
    </row>
    <row r="272" spans="1:14" x14ac:dyDescent="0.3">
      <c r="A272" s="22" t="s">
        <v>446</v>
      </c>
      <c r="B272" s="49" t="s">
        <v>431</v>
      </c>
      <c r="C272" s="79"/>
      <c r="D272" s="82"/>
      <c r="E272" s="82"/>
      <c r="F272" s="82"/>
      <c r="G272" s="79"/>
      <c r="H272" s="79"/>
      <c r="K272" s="33"/>
    </row>
    <row r="273" spans="1:11" x14ac:dyDescent="0.3">
      <c r="A273" s="22" t="s">
        <v>447</v>
      </c>
      <c r="B273" s="49" t="s">
        <v>433</v>
      </c>
      <c r="C273" s="79"/>
      <c r="D273" s="82"/>
      <c r="E273" s="82"/>
      <c r="F273" s="82"/>
      <c r="G273" s="79"/>
      <c r="H273" s="79"/>
      <c r="K273" s="33"/>
    </row>
    <row r="274" spans="1:11" x14ac:dyDescent="0.3">
      <c r="A274" s="22" t="s">
        <v>448</v>
      </c>
      <c r="B274" s="49" t="s">
        <v>435</v>
      </c>
      <c r="C274" s="79"/>
      <c r="D274" s="82"/>
      <c r="E274" s="82"/>
      <c r="F274" s="82"/>
      <c r="G274" s="79"/>
      <c r="H274" s="79"/>
      <c r="K274" s="33"/>
    </row>
    <row r="275" spans="1:11" x14ac:dyDescent="0.3">
      <c r="A275" s="22" t="s">
        <v>449</v>
      </c>
      <c r="B275" s="49" t="s">
        <v>437</v>
      </c>
      <c r="C275" s="79">
        <f t="shared" ref="C275:H275" si="105">C276+C277+C278</f>
        <v>0</v>
      </c>
      <c r="D275" s="79">
        <f t="shared" si="105"/>
        <v>0</v>
      </c>
      <c r="E275" s="79">
        <f t="shared" si="105"/>
        <v>0</v>
      </c>
      <c r="F275" s="79">
        <f t="shared" si="105"/>
        <v>0</v>
      </c>
      <c r="G275" s="79">
        <f t="shared" si="105"/>
        <v>0</v>
      </c>
      <c r="H275" s="79">
        <f t="shared" si="105"/>
        <v>0</v>
      </c>
      <c r="K275" s="33"/>
    </row>
    <row r="276" spans="1:11" x14ac:dyDescent="0.3">
      <c r="A276" s="22" t="s">
        <v>450</v>
      </c>
      <c r="B276" s="50" t="s">
        <v>439</v>
      </c>
      <c r="C276" s="44"/>
      <c r="D276" s="82"/>
      <c r="E276" s="82"/>
      <c r="F276" s="82"/>
      <c r="G276" s="44"/>
      <c r="H276" s="44"/>
      <c r="K276" s="33"/>
    </row>
    <row r="277" spans="1:11" x14ac:dyDescent="0.3">
      <c r="A277" s="22" t="s">
        <v>452</v>
      </c>
      <c r="B277" s="50" t="s">
        <v>441</v>
      </c>
      <c r="C277" s="44"/>
      <c r="D277" s="82"/>
      <c r="E277" s="82"/>
      <c r="F277" s="82"/>
      <c r="G277" s="44"/>
      <c r="H277" s="44"/>
      <c r="K277" s="33"/>
    </row>
    <row r="278" spans="1:11" x14ac:dyDescent="0.3">
      <c r="A278" s="22" t="s">
        <v>454</v>
      </c>
      <c r="B278" s="50" t="s">
        <v>435</v>
      </c>
      <c r="C278" s="44"/>
      <c r="D278" s="82"/>
      <c r="E278" s="82"/>
      <c r="F278" s="82"/>
      <c r="G278" s="44"/>
      <c r="H278" s="44"/>
      <c r="K278" s="33"/>
    </row>
    <row r="279" spans="1:11" x14ac:dyDescent="0.3">
      <c r="A279" s="22" t="s">
        <v>455</v>
      </c>
      <c r="B279" s="49" t="s">
        <v>444</v>
      </c>
      <c r="C279" s="79">
        <f>C280</f>
        <v>0</v>
      </c>
      <c r="D279" s="79">
        <f t="shared" ref="D279:H280" si="106">D280</f>
        <v>0</v>
      </c>
      <c r="E279" s="79">
        <f t="shared" si="106"/>
        <v>0</v>
      </c>
      <c r="F279" s="79">
        <f t="shared" si="106"/>
        <v>0</v>
      </c>
      <c r="G279" s="79">
        <f t="shared" si="106"/>
        <v>0</v>
      </c>
      <c r="H279" s="79">
        <f t="shared" si="106"/>
        <v>0</v>
      </c>
      <c r="K279" s="33"/>
    </row>
    <row r="280" spans="1:11" x14ac:dyDescent="0.3">
      <c r="A280" s="22" t="s">
        <v>456</v>
      </c>
      <c r="B280" s="49" t="s">
        <v>189</v>
      </c>
      <c r="C280" s="79">
        <f>C281</f>
        <v>0</v>
      </c>
      <c r="D280" s="79">
        <f t="shared" si="106"/>
        <v>0</v>
      </c>
      <c r="E280" s="79">
        <f t="shared" si="106"/>
        <v>0</v>
      </c>
      <c r="F280" s="79">
        <f t="shared" si="106"/>
        <v>0</v>
      </c>
      <c r="G280" s="79">
        <f t="shared" si="106"/>
        <v>0</v>
      </c>
      <c r="H280" s="79">
        <f t="shared" si="106"/>
        <v>0</v>
      </c>
      <c r="K280" s="33"/>
    </row>
    <row r="281" spans="1:11" ht="30" x14ac:dyDescent="0.3">
      <c r="A281" s="22" t="s">
        <v>457</v>
      </c>
      <c r="B281" s="49" t="s">
        <v>195</v>
      </c>
      <c r="C281" s="79">
        <f t="shared" ref="C281" si="107">C284</f>
        <v>0</v>
      </c>
      <c r="D281" s="79">
        <f t="shared" ref="D281:H281" si="108">D284</f>
        <v>0</v>
      </c>
      <c r="E281" s="79">
        <f t="shared" si="108"/>
        <v>0</v>
      </c>
      <c r="F281" s="79">
        <f t="shared" si="108"/>
        <v>0</v>
      </c>
      <c r="G281" s="79">
        <f t="shared" si="108"/>
        <v>0</v>
      </c>
      <c r="H281" s="79">
        <f t="shared" si="108"/>
        <v>0</v>
      </c>
      <c r="K281" s="33"/>
    </row>
    <row r="282" spans="1:11" x14ac:dyDescent="0.3">
      <c r="A282" s="22" t="s">
        <v>458</v>
      </c>
      <c r="B282" s="49" t="s">
        <v>206</v>
      </c>
      <c r="C282" s="79">
        <f t="shared" ref="C282:C287" si="109">C283</f>
        <v>0</v>
      </c>
      <c r="D282" s="79">
        <f t="shared" ref="D282:H284" si="110">D283</f>
        <v>0</v>
      </c>
      <c r="E282" s="79">
        <f t="shared" si="110"/>
        <v>0</v>
      </c>
      <c r="F282" s="79">
        <f t="shared" si="110"/>
        <v>0</v>
      </c>
      <c r="G282" s="79">
        <f t="shared" si="110"/>
        <v>0</v>
      </c>
      <c r="H282" s="79">
        <f t="shared" si="110"/>
        <v>0</v>
      </c>
      <c r="K282" s="33"/>
    </row>
    <row r="283" spans="1:11" x14ac:dyDescent="0.3">
      <c r="A283" s="22" t="s">
        <v>459</v>
      </c>
      <c r="B283" s="49" t="s">
        <v>189</v>
      </c>
      <c r="C283" s="79">
        <f t="shared" si="109"/>
        <v>0</v>
      </c>
      <c r="D283" s="79">
        <f t="shared" si="110"/>
        <v>0</v>
      </c>
      <c r="E283" s="79">
        <f t="shared" si="110"/>
        <v>0</v>
      </c>
      <c r="F283" s="79">
        <f t="shared" si="110"/>
        <v>0</v>
      </c>
      <c r="G283" s="79">
        <f t="shared" si="110"/>
        <v>0</v>
      </c>
      <c r="H283" s="79">
        <f t="shared" si="110"/>
        <v>0</v>
      </c>
      <c r="K283" s="33"/>
    </row>
    <row r="284" spans="1:11" ht="30" x14ac:dyDescent="0.3">
      <c r="A284" s="22" t="s">
        <v>460</v>
      </c>
      <c r="B284" s="50" t="s">
        <v>195</v>
      </c>
      <c r="C284" s="79">
        <f t="shared" si="109"/>
        <v>0</v>
      </c>
      <c r="D284" s="79">
        <f t="shared" si="110"/>
        <v>0</v>
      </c>
      <c r="E284" s="79">
        <f t="shared" si="110"/>
        <v>0</v>
      </c>
      <c r="F284" s="79">
        <f t="shared" si="110"/>
        <v>0</v>
      </c>
      <c r="G284" s="79">
        <f t="shared" si="110"/>
        <v>0</v>
      </c>
      <c r="H284" s="79">
        <f t="shared" si="110"/>
        <v>0</v>
      </c>
      <c r="K284" s="33"/>
    </row>
    <row r="285" spans="1:11" x14ac:dyDescent="0.3">
      <c r="A285" s="22" t="s">
        <v>461</v>
      </c>
      <c r="B285" s="49" t="s">
        <v>437</v>
      </c>
      <c r="C285" s="79">
        <f t="shared" si="109"/>
        <v>0</v>
      </c>
      <c r="D285" s="79">
        <f t="shared" ref="D285:H287" si="111">D286</f>
        <v>0</v>
      </c>
      <c r="E285" s="79">
        <f t="shared" si="111"/>
        <v>0</v>
      </c>
      <c r="F285" s="79">
        <f t="shared" si="111"/>
        <v>0</v>
      </c>
      <c r="G285" s="79">
        <f t="shared" si="111"/>
        <v>0</v>
      </c>
      <c r="H285" s="79">
        <f t="shared" si="111"/>
        <v>0</v>
      </c>
      <c r="K285" s="33"/>
    </row>
    <row r="286" spans="1:11" x14ac:dyDescent="0.3">
      <c r="A286" s="22" t="s">
        <v>462</v>
      </c>
      <c r="B286" s="49" t="s">
        <v>441</v>
      </c>
      <c r="C286" s="79">
        <f t="shared" si="109"/>
        <v>0</v>
      </c>
      <c r="D286" s="79">
        <f t="shared" si="111"/>
        <v>0</v>
      </c>
      <c r="E286" s="79">
        <f t="shared" si="111"/>
        <v>0</v>
      </c>
      <c r="F286" s="79">
        <f t="shared" si="111"/>
        <v>0</v>
      </c>
      <c r="G286" s="79">
        <f t="shared" si="111"/>
        <v>0</v>
      </c>
      <c r="H286" s="79">
        <f t="shared" si="111"/>
        <v>0</v>
      </c>
      <c r="K286" s="33"/>
    </row>
    <row r="287" spans="1:11" x14ac:dyDescent="0.3">
      <c r="A287" s="22" t="s">
        <v>463</v>
      </c>
      <c r="B287" s="49" t="s">
        <v>451</v>
      </c>
      <c r="C287" s="79">
        <f t="shared" si="109"/>
        <v>0</v>
      </c>
      <c r="D287" s="79">
        <f t="shared" si="111"/>
        <v>0</v>
      </c>
      <c r="E287" s="79">
        <f t="shared" si="111"/>
        <v>0</v>
      </c>
      <c r="F287" s="79">
        <f t="shared" si="111"/>
        <v>0</v>
      </c>
      <c r="G287" s="79">
        <f t="shared" si="111"/>
        <v>0</v>
      </c>
      <c r="H287" s="79">
        <f t="shared" si="111"/>
        <v>0</v>
      </c>
      <c r="K287" s="33"/>
    </row>
    <row r="288" spans="1:11" x14ac:dyDescent="0.3">
      <c r="A288" s="22" t="s">
        <v>464</v>
      </c>
      <c r="B288" s="50" t="s">
        <v>453</v>
      </c>
      <c r="C288" s="44"/>
      <c r="D288" s="82"/>
      <c r="E288" s="82"/>
      <c r="F288" s="82"/>
      <c r="G288" s="44"/>
      <c r="H288" s="44"/>
      <c r="K288" s="33"/>
    </row>
    <row r="289" spans="2:11" x14ac:dyDescent="0.3">
      <c r="K289" s="33"/>
    </row>
    <row r="290" spans="2:11" x14ac:dyDescent="0.3">
      <c r="B290" s="5" t="s">
        <v>518</v>
      </c>
      <c r="C290" s="5"/>
      <c r="D290" s="6"/>
      <c r="E290" s="6" t="s">
        <v>519</v>
      </c>
      <c r="F290" s="5"/>
      <c r="G290" s="6">
        <f>VENITURI!F7-CHELTUIELI!G7</f>
        <v>-361265417.0800001</v>
      </c>
    </row>
    <row r="291" spans="2:11" x14ac:dyDescent="0.3">
      <c r="B291" s="5" t="s">
        <v>521</v>
      </c>
      <c r="C291" s="5"/>
      <c r="D291" s="6"/>
      <c r="E291" s="6" t="s">
        <v>522</v>
      </c>
      <c r="F291" s="5"/>
      <c r="G291" s="6">
        <v>361265417.07999998</v>
      </c>
    </row>
    <row r="292" spans="2:11" x14ac:dyDescent="0.3">
      <c r="B292" s="5"/>
      <c r="C292" s="5"/>
      <c r="D292" s="6"/>
      <c r="E292" s="6"/>
      <c r="F292" s="5"/>
      <c r="G292" s="6">
        <f>SUM(G290:G291)</f>
        <v>0</v>
      </c>
    </row>
    <row r="293" spans="2:11" x14ac:dyDescent="0.3">
      <c r="B293" s="5"/>
      <c r="C293" s="5"/>
      <c r="D293" s="6"/>
      <c r="E293" s="6"/>
      <c r="F293" s="5"/>
      <c r="G293" s="5"/>
    </row>
    <row r="294" spans="2:11" x14ac:dyDescent="0.3">
      <c r="B294" s="5"/>
      <c r="C294" s="5"/>
      <c r="D294" s="6"/>
      <c r="E294" s="6"/>
      <c r="F294" s="5" t="s">
        <v>520</v>
      </c>
      <c r="G294" s="5"/>
    </row>
    <row r="295" spans="2:11" x14ac:dyDescent="0.3">
      <c r="B295" s="5"/>
      <c r="C295" s="5"/>
      <c r="D295" s="6"/>
      <c r="E295" s="6"/>
      <c r="F295" s="5" t="s">
        <v>523</v>
      </c>
      <c r="G295" s="5"/>
    </row>
    <row r="296" spans="2:11" x14ac:dyDescent="0.3">
      <c r="B296" s="5"/>
      <c r="C296" s="5"/>
      <c r="D296" s="6"/>
      <c r="E296" s="6"/>
      <c r="F296" s="5"/>
      <c r="G296" s="5"/>
    </row>
    <row r="297" spans="2:11" x14ac:dyDescent="0.3">
      <c r="B297" s="5"/>
      <c r="C297" s="5"/>
      <c r="D297" s="6"/>
      <c r="E297" s="6"/>
      <c r="F297" s="5"/>
      <c r="G297" s="5"/>
    </row>
  </sheetData>
  <protectedRanges>
    <protectedRange sqref="B2:B3 C1:C3" name="Zonă1_1" securityDescriptor="O:WDG:WDD:(A;;CC;;;WD)"/>
    <protectedRange sqref="G46:G51 G70 G161:H163 G112:H113 G62:G66 G81:H85 G54:G57 G103:G106 G127:H128 G155:H158 G165:H168 G37:G41 G179:G181 G25:H33 G35:H35 H37:H43 H46:H52 H54:H58 H60 H62:H68 H70:H71 H88 G92:H94 G96:H97 H99 G100:H101 H102:H106 H109 G115:H116 G118:H119 G121:H122 G124:H125 H130 G134:H140 G143:H144 G146:H147 G149:H153 H170 H174 H176 H179:H185 H187 H189 H192:H193 H195 G200:H200 G206:H211 H213 H217 H219 H224 H226 H232 H235 H237 H241:H245 H249:H251 H267:H269 H253:H257"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2022-02-14T11:18:17Z</cp:lastPrinted>
  <dcterms:created xsi:type="dcterms:W3CDTF">2020-08-07T11:14:11Z</dcterms:created>
  <dcterms:modified xsi:type="dcterms:W3CDTF">2022-09-12T11:29:56Z</dcterms:modified>
</cp:coreProperties>
</file>